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16f993de5b7dc38/Documents/"/>
    </mc:Choice>
  </mc:AlternateContent>
  <xr:revisionPtr revIDLastSave="48" documentId="8_{2F199FB3-09F0-47FD-8617-4554228BDE0C}" xr6:coauthVersionLast="47" xr6:coauthVersionMax="47" xr10:uidLastSave="{FA95A3E1-F774-4594-A920-3D401FD078C1}"/>
  <bookViews>
    <workbookView xWindow="-108" yWindow="-108" windowWidth="23256" windowHeight="12456" xr2:uid="{C2958C27-3386-4E54-9C4D-54BC9F7296E2}"/>
  </bookViews>
  <sheets>
    <sheet name="Groupe" sheetId="1" r:id="rId1"/>
    <sheet name="Finale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5" i="2" l="1"/>
  <c r="F63" i="2" s="1"/>
  <c r="C61" i="2"/>
  <c r="C57" i="2"/>
  <c r="C49" i="2"/>
  <c r="C45" i="2"/>
  <c r="C33" i="2"/>
  <c r="C29" i="2"/>
  <c r="C9" i="2"/>
  <c r="F7" i="2" s="1"/>
  <c r="C5" i="2"/>
  <c r="I64" i="1"/>
  <c r="N96" i="1"/>
  <c r="L96" i="1"/>
  <c r="K96" i="1"/>
  <c r="I96" i="1"/>
  <c r="D96" i="1"/>
  <c r="N95" i="1"/>
  <c r="L95" i="1"/>
  <c r="K95" i="1"/>
  <c r="I95" i="1"/>
  <c r="D95" i="1"/>
  <c r="N94" i="1"/>
  <c r="L94" i="1"/>
  <c r="K94" i="1"/>
  <c r="I94" i="1"/>
  <c r="D94" i="1"/>
  <c r="N93" i="1"/>
  <c r="L93" i="1"/>
  <c r="K93" i="1"/>
  <c r="I93" i="1"/>
  <c r="D93" i="1"/>
  <c r="L92" i="1"/>
  <c r="K92" i="1"/>
  <c r="I92" i="1"/>
  <c r="D92" i="1"/>
  <c r="L91" i="1"/>
  <c r="K91" i="1"/>
  <c r="I91" i="1"/>
  <c r="D91" i="1"/>
  <c r="N88" i="1"/>
  <c r="L88" i="1"/>
  <c r="K88" i="1"/>
  <c r="I88" i="1"/>
  <c r="D88" i="1"/>
  <c r="N87" i="1"/>
  <c r="L87" i="1"/>
  <c r="K87" i="1"/>
  <c r="I87" i="1"/>
  <c r="D87" i="1"/>
  <c r="N86" i="1"/>
  <c r="L86" i="1"/>
  <c r="K86" i="1"/>
  <c r="I86" i="1"/>
  <c r="D86" i="1"/>
  <c r="N85" i="1"/>
  <c r="L85" i="1"/>
  <c r="K85" i="1"/>
  <c r="I85" i="1"/>
  <c r="D85" i="1"/>
  <c r="L84" i="1"/>
  <c r="K84" i="1"/>
  <c r="I84" i="1"/>
  <c r="D84" i="1"/>
  <c r="L83" i="1"/>
  <c r="K83" i="1"/>
  <c r="I83" i="1"/>
  <c r="D83" i="1"/>
  <c r="N80" i="1"/>
  <c r="L80" i="1"/>
  <c r="K80" i="1"/>
  <c r="I80" i="1"/>
  <c r="D80" i="1"/>
  <c r="N79" i="1"/>
  <c r="L79" i="1"/>
  <c r="K79" i="1"/>
  <c r="I79" i="1"/>
  <c r="D79" i="1"/>
  <c r="N78" i="1"/>
  <c r="L78" i="1"/>
  <c r="K78" i="1"/>
  <c r="I78" i="1"/>
  <c r="D78" i="1"/>
  <c r="N77" i="1"/>
  <c r="L77" i="1"/>
  <c r="K77" i="1"/>
  <c r="I77" i="1"/>
  <c r="D77" i="1"/>
  <c r="L76" i="1"/>
  <c r="K76" i="1"/>
  <c r="I76" i="1"/>
  <c r="D76" i="1"/>
  <c r="L75" i="1"/>
  <c r="K75" i="1"/>
  <c r="I75" i="1"/>
  <c r="D75" i="1"/>
  <c r="N72" i="1"/>
  <c r="L72" i="1"/>
  <c r="K72" i="1"/>
  <c r="I72" i="1"/>
  <c r="D72" i="1"/>
  <c r="N71" i="1"/>
  <c r="L71" i="1"/>
  <c r="K71" i="1"/>
  <c r="I71" i="1"/>
  <c r="D71" i="1"/>
  <c r="N70" i="1"/>
  <c r="L70" i="1"/>
  <c r="K70" i="1"/>
  <c r="I70" i="1"/>
  <c r="D70" i="1"/>
  <c r="N69" i="1"/>
  <c r="L69" i="1"/>
  <c r="K69" i="1"/>
  <c r="I69" i="1"/>
  <c r="D69" i="1"/>
  <c r="L68" i="1"/>
  <c r="K68" i="1"/>
  <c r="I68" i="1"/>
  <c r="D68" i="1"/>
  <c r="L67" i="1"/>
  <c r="K67" i="1"/>
  <c r="I67" i="1"/>
  <c r="D67" i="1"/>
  <c r="N64" i="1"/>
  <c r="L64" i="1"/>
  <c r="K64" i="1"/>
  <c r="D64" i="1"/>
  <c r="N63" i="1"/>
  <c r="L63" i="1"/>
  <c r="K63" i="1"/>
  <c r="I63" i="1"/>
  <c r="D63" i="1"/>
  <c r="N62" i="1"/>
  <c r="L62" i="1"/>
  <c r="K62" i="1"/>
  <c r="I62" i="1"/>
  <c r="D62" i="1"/>
  <c r="N61" i="1"/>
  <c r="L61" i="1"/>
  <c r="K61" i="1"/>
  <c r="I61" i="1"/>
  <c r="D61" i="1"/>
  <c r="L60" i="1"/>
  <c r="K60" i="1"/>
  <c r="I60" i="1"/>
  <c r="D60" i="1"/>
  <c r="L59" i="1"/>
  <c r="K59" i="1"/>
  <c r="I59" i="1"/>
  <c r="D59" i="1"/>
  <c r="N56" i="1"/>
  <c r="L56" i="1"/>
  <c r="K56" i="1"/>
  <c r="I56" i="1"/>
  <c r="D56" i="1"/>
  <c r="N55" i="1"/>
  <c r="L55" i="1"/>
  <c r="K55" i="1"/>
  <c r="I55" i="1"/>
  <c r="D55" i="1"/>
  <c r="N54" i="1"/>
  <c r="L54" i="1"/>
  <c r="K54" i="1"/>
  <c r="I54" i="1"/>
  <c r="D54" i="1"/>
  <c r="N53" i="1"/>
  <c r="L53" i="1"/>
  <c r="K53" i="1"/>
  <c r="I53" i="1"/>
  <c r="D53" i="1"/>
  <c r="L52" i="1"/>
  <c r="K52" i="1"/>
  <c r="I52" i="1"/>
  <c r="D52" i="1"/>
  <c r="L51" i="1"/>
  <c r="K51" i="1"/>
  <c r="I51" i="1"/>
  <c r="D51" i="1"/>
  <c r="N48" i="1"/>
  <c r="L48" i="1"/>
  <c r="K48" i="1"/>
  <c r="I48" i="1"/>
  <c r="D48" i="1"/>
  <c r="N47" i="1"/>
  <c r="L47" i="1"/>
  <c r="K47" i="1"/>
  <c r="I47" i="1"/>
  <c r="D47" i="1"/>
  <c r="N46" i="1"/>
  <c r="L46" i="1"/>
  <c r="K46" i="1"/>
  <c r="I46" i="1"/>
  <c r="D46" i="1"/>
  <c r="N45" i="1"/>
  <c r="L45" i="1"/>
  <c r="K45" i="1"/>
  <c r="I45" i="1"/>
  <c r="D45" i="1"/>
  <c r="L44" i="1"/>
  <c r="K44" i="1"/>
  <c r="I44" i="1"/>
  <c r="D44" i="1"/>
  <c r="L43" i="1"/>
  <c r="K43" i="1"/>
  <c r="I43" i="1"/>
  <c r="D43" i="1"/>
  <c r="N40" i="1"/>
  <c r="L40" i="1"/>
  <c r="K40" i="1"/>
  <c r="I40" i="1"/>
  <c r="D40" i="1"/>
  <c r="N39" i="1"/>
  <c r="L39" i="1"/>
  <c r="K39" i="1"/>
  <c r="I39" i="1"/>
  <c r="D39" i="1"/>
  <c r="N38" i="1"/>
  <c r="L38" i="1"/>
  <c r="K38" i="1"/>
  <c r="I38" i="1"/>
  <c r="D38" i="1"/>
  <c r="N37" i="1"/>
  <c r="L37" i="1"/>
  <c r="K37" i="1"/>
  <c r="I37" i="1"/>
  <c r="D37" i="1"/>
  <c r="L36" i="1"/>
  <c r="K36" i="1"/>
  <c r="I36" i="1"/>
  <c r="D36" i="1"/>
  <c r="L35" i="1"/>
  <c r="K35" i="1"/>
  <c r="I35" i="1"/>
  <c r="D35" i="1"/>
  <c r="N32" i="1"/>
  <c r="L32" i="1"/>
  <c r="K32" i="1"/>
  <c r="I32" i="1"/>
  <c r="D32" i="1"/>
  <c r="N31" i="1"/>
  <c r="L31" i="1"/>
  <c r="K31" i="1"/>
  <c r="I31" i="1"/>
  <c r="D31" i="1"/>
  <c r="N30" i="1"/>
  <c r="L30" i="1"/>
  <c r="K30" i="1"/>
  <c r="I30" i="1"/>
  <c r="D30" i="1"/>
  <c r="N29" i="1"/>
  <c r="L29" i="1"/>
  <c r="K29" i="1"/>
  <c r="I29" i="1"/>
  <c r="D29" i="1"/>
  <c r="L28" i="1"/>
  <c r="K28" i="1"/>
  <c r="I28" i="1"/>
  <c r="D28" i="1"/>
  <c r="L27" i="1"/>
  <c r="K27" i="1"/>
  <c r="I27" i="1"/>
  <c r="D27" i="1"/>
  <c r="N24" i="1"/>
  <c r="L24" i="1"/>
  <c r="K24" i="1"/>
  <c r="I24" i="1"/>
  <c r="D24" i="1"/>
  <c r="N23" i="1"/>
  <c r="L23" i="1"/>
  <c r="K23" i="1"/>
  <c r="I23" i="1"/>
  <c r="D23" i="1"/>
  <c r="N22" i="1"/>
  <c r="L22" i="1"/>
  <c r="K22" i="1"/>
  <c r="I22" i="1"/>
  <c r="D22" i="1"/>
  <c r="N21" i="1"/>
  <c r="L21" i="1"/>
  <c r="K21" i="1"/>
  <c r="I21" i="1"/>
  <c r="D21" i="1"/>
  <c r="L20" i="1"/>
  <c r="K20" i="1"/>
  <c r="I20" i="1"/>
  <c r="D20" i="1"/>
  <c r="L19" i="1"/>
  <c r="K19" i="1"/>
  <c r="I19" i="1"/>
  <c r="D19" i="1"/>
  <c r="N16" i="1"/>
  <c r="L16" i="1"/>
  <c r="K16" i="1"/>
  <c r="I16" i="1"/>
  <c r="D16" i="1"/>
  <c r="N15" i="1"/>
  <c r="L15" i="1"/>
  <c r="K15" i="1"/>
  <c r="I15" i="1"/>
  <c r="D15" i="1"/>
  <c r="N14" i="1"/>
  <c r="L14" i="1"/>
  <c r="K14" i="1"/>
  <c r="I14" i="1"/>
  <c r="D14" i="1"/>
  <c r="N13" i="1"/>
  <c r="L13" i="1"/>
  <c r="K13" i="1"/>
  <c r="I13" i="1"/>
  <c r="D13" i="1"/>
  <c r="L12" i="1"/>
  <c r="K12" i="1"/>
  <c r="I12" i="1"/>
  <c r="D12" i="1"/>
  <c r="L11" i="1"/>
  <c r="K11" i="1"/>
  <c r="I11" i="1"/>
  <c r="D11" i="1"/>
  <c r="I8" i="1"/>
  <c r="I7" i="1"/>
  <c r="I6" i="1"/>
  <c r="I5" i="1"/>
  <c r="I4" i="1"/>
  <c r="I3" i="1"/>
  <c r="D8" i="1"/>
  <c r="D7" i="1"/>
  <c r="D6" i="1"/>
  <c r="E6" i="1" s="1"/>
  <c r="D5" i="1"/>
  <c r="D4" i="1"/>
  <c r="D3" i="1"/>
  <c r="E3" i="1" s="1"/>
  <c r="N8" i="1"/>
  <c r="N7" i="1"/>
  <c r="N6" i="1"/>
  <c r="N5" i="1"/>
  <c r="L4" i="1"/>
  <c r="L5" i="1"/>
  <c r="L6" i="1"/>
  <c r="L7" i="1"/>
  <c r="L8" i="1"/>
  <c r="L3" i="1"/>
  <c r="K3" i="1"/>
  <c r="K4" i="1"/>
  <c r="K5" i="1"/>
  <c r="K6" i="1"/>
  <c r="K7" i="1"/>
  <c r="K8" i="1"/>
  <c r="E32" i="1" l="1"/>
  <c r="H16" i="1"/>
  <c r="E92" i="1"/>
  <c r="H15" i="1"/>
  <c r="H30" i="1"/>
  <c r="H39" i="1"/>
  <c r="H23" i="1"/>
  <c r="H27" i="1"/>
  <c r="H22" i="1"/>
  <c r="H55" i="1"/>
  <c r="H45" i="1"/>
  <c r="H67" i="1"/>
  <c r="H63" i="1"/>
  <c r="E59" i="1"/>
  <c r="E67" i="1"/>
  <c r="E72" i="1"/>
  <c r="E76" i="1"/>
  <c r="H84" i="1"/>
  <c r="Q85" i="1"/>
  <c r="Q88" i="1"/>
  <c r="H7" i="1"/>
  <c r="H12" i="1"/>
  <c r="E15" i="1"/>
  <c r="E27" i="1"/>
  <c r="E36" i="1"/>
  <c r="E43" i="1"/>
  <c r="H62" i="1"/>
  <c r="H69" i="1"/>
  <c r="H72" i="1"/>
  <c r="T96" i="1"/>
  <c r="H86" i="1"/>
  <c r="H91" i="1"/>
  <c r="E7" i="1"/>
  <c r="E14" i="1"/>
  <c r="E19" i="1"/>
  <c r="H59" i="1"/>
  <c r="H61" i="1"/>
  <c r="E64" i="1"/>
  <c r="E83" i="1"/>
  <c r="E8" i="1"/>
  <c r="E11" i="1"/>
  <c r="H14" i="1"/>
  <c r="H19" i="1"/>
  <c r="H21" i="1"/>
  <c r="H24" i="1"/>
  <c r="H31" i="1"/>
  <c r="H47" i="1"/>
  <c r="E68" i="1"/>
  <c r="H71" i="1"/>
  <c r="H68" i="1"/>
  <c r="H83" i="1"/>
  <c r="H11" i="1"/>
  <c r="E13" i="1"/>
  <c r="E28" i="1"/>
  <c r="E35" i="1"/>
  <c r="E44" i="1"/>
  <c r="E51" i="1"/>
  <c r="H56" i="1"/>
  <c r="E75" i="1"/>
  <c r="H4" i="1"/>
  <c r="H13" i="1"/>
  <c r="E16" i="1"/>
  <c r="H35" i="1"/>
  <c r="H37" i="1"/>
  <c r="H53" i="1"/>
  <c r="H54" i="1"/>
  <c r="H70" i="1"/>
  <c r="H75" i="1"/>
  <c r="H64" i="1"/>
  <c r="H92" i="1"/>
  <c r="E94" i="1"/>
  <c r="E91" i="1"/>
  <c r="H94" i="1"/>
  <c r="E96" i="1"/>
  <c r="H96" i="1"/>
  <c r="E95" i="1"/>
  <c r="H95" i="1"/>
  <c r="E85" i="1"/>
  <c r="E88" i="1"/>
  <c r="Q86" i="1"/>
  <c r="P95" i="1"/>
  <c r="H85" i="1"/>
  <c r="H88" i="1"/>
  <c r="R93" i="1"/>
  <c r="T95" i="1"/>
  <c r="P94" i="1"/>
  <c r="E87" i="1"/>
  <c r="T94" i="1"/>
  <c r="E84" i="1"/>
  <c r="P85" i="1"/>
  <c r="H87" i="1"/>
  <c r="P93" i="1"/>
  <c r="T93" i="1"/>
  <c r="P96" i="1"/>
  <c r="E86" i="1"/>
  <c r="Q93" i="1"/>
  <c r="Q94" i="1"/>
  <c r="V94" i="1" s="1"/>
  <c r="Q95" i="1"/>
  <c r="Q96" i="1"/>
  <c r="E93" i="1"/>
  <c r="R94" i="1"/>
  <c r="R95" i="1"/>
  <c r="R96" i="1"/>
  <c r="P88" i="1"/>
  <c r="V88" i="1" s="1"/>
  <c r="H93" i="1"/>
  <c r="S93" i="1"/>
  <c r="S94" i="1"/>
  <c r="S95" i="1"/>
  <c r="U95" i="1" s="1"/>
  <c r="S96" i="1"/>
  <c r="U96" i="1" s="1"/>
  <c r="P87" i="1"/>
  <c r="Q87" i="1"/>
  <c r="P86" i="1"/>
  <c r="V86" i="1" s="1"/>
  <c r="R85" i="1"/>
  <c r="R86" i="1"/>
  <c r="R87" i="1"/>
  <c r="R88" i="1"/>
  <c r="S85" i="1"/>
  <c r="S86" i="1"/>
  <c r="S87" i="1"/>
  <c r="S88" i="1"/>
  <c r="T85" i="1"/>
  <c r="T86" i="1"/>
  <c r="T87" i="1"/>
  <c r="T88" i="1"/>
  <c r="E78" i="1"/>
  <c r="H78" i="1"/>
  <c r="H76" i="1"/>
  <c r="E80" i="1"/>
  <c r="H80" i="1"/>
  <c r="H77" i="1"/>
  <c r="Q77" i="1"/>
  <c r="E79" i="1"/>
  <c r="H79" i="1"/>
  <c r="E71" i="1"/>
  <c r="E70" i="1"/>
  <c r="E63" i="1"/>
  <c r="H60" i="1"/>
  <c r="E62" i="1"/>
  <c r="H52" i="1"/>
  <c r="E55" i="1"/>
  <c r="E54" i="1"/>
  <c r="H51" i="1"/>
  <c r="E56" i="1"/>
  <c r="H44" i="1"/>
  <c r="E46" i="1"/>
  <c r="E47" i="1"/>
  <c r="H46" i="1"/>
  <c r="E48" i="1"/>
  <c r="H43" i="1"/>
  <c r="H48" i="1"/>
  <c r="E40" i="1"/>
  <c r="H40" i="1"/>
  <c r="E39" i="1"/>
  <c r="H36" i="1"/>
  <c r="E38" i="1"/>
  <c r="H38" i="1"/>
  <c r="H32" i="1"/>
  <c r="H29" i="1"/>
  <c r="E31" i="1"/>
  <c r="H28" i="1"/>
  <c r="E30" i="1"/>
  <c r="E24" i="1"/>
  <c r="E23" i="1"/>
  <c r="H20" i="1"/>
  <c r="E22" i="1"/>
  <c r="Q70" i="1"/>
  <c r="P79" i="1"/>
  <c r="S54" i="1"/>
  <c r="Q69" i="1"/>
  <c r="P78" i="1"/>
  <c r="Q78" i="1"/>
  <c r="P77" i="1"/>
  <c r="Q62" i="1"/>
  <c r="P80" i="1"/>
  <c r="Q79" i="1"/>
  <c r="V79" i="1" s="1"/>
  <c r="Q80" i="1"/>
  <c r="R69" i="1"/>
  <c r="E77" i="1"/>
  <c r="R77" i="1"/>
  <c r="R78" i="1"/>
  <c r="R79" i="1"/>
  <c r="R80" i="1"/>
  <c r="P56" i="1"/>
  <c r="P61" i="1"/>
  <c r="P72" i="1"/>
  <c r="S77" i="1"/>
  <c r="S78" i="1"/>
  <c r="S79" i="1"/>
  <c r="S80" i="1"/>
  <c r="Q61" i="1"/>
  <c r="P71" i="1"/>
  <c r="Q72" i="1"/>
  <c r="T77" i="1"/>
  <c r="T78" i="1"/>
  <c r="T79" i="1"/>
  <c r="T80" i="1"/>
  <c r="P70" i="1"/>
  <c r="Q71" i="1"/>
  <c r="P69" i="1"/>
  <c r="R70" i="1"/>
  <c r="R71" i="1"/>
  <c r="R72" i="1"/>
  <c r="S70" i="1"/>
  <c r="S71" i="1"/>
  <c r="S72" i="1"/>
  <c r="E69" i="1"/>
  <c r="P64" i="1"/>
  <c r="T69" i="1"/>
  <c r="T70" i="1"/>
  <c r="T71" i="1"/>
  <c r="T72" i="1"/>
  <c r="Q46" i="1"/>
  <c r="Q53" i="1"/>
  <c r="S69" i="1"/>
  <c r="P63" i="1"/>
  <c r="Q54" i="1"/>
  <c r="P62" i="1"/>
  <c r="V62" i="1" s="1"/>
  <c r="Q63" i="1"/>
  <c r="Q64" i="1"/>
  <c r="Q45" i="1"/>
  <c r="E61" i="1"/>
  <c r="R61" i="1"/>
  <c r="R62" i="1"/>
  <c r="R63" i="1"/>
  <c r="R64" i="1"/>
  <c r="S61" i="1"/>
  <c r="S62" i="1"/>
  <c r="S63" i="1"/>
  <c r="S64" i="1"/>
  <c r="Q47" i="1"/>
  <c r="P55" i="1"/>
  <c r="Q56" i="1"/>
  <c r="V56" i="1" s="1"/>
  <c r="E60" i="1"/>
  <c r="T61" i="1"/>
  <c r="T62" i="1"/>
  <c r="T63" i="1"/>
  <c r="T64" i="1"/>
  <c r="P30" i="1"/>
  <c r="Q38" i="1"/>
  <c r="P54" i="1"/>
  <c r="V54" i="1" s="1"/>
  <c r="Q55" i="1"/>
  <c r="P53" i="1"/>
  <c r="R55" i="1"/>
  <c r="R56" i="1"/>
  <c r="R53" i="1"/>
  <c r="S55" i="1"/>
  <c r="U55" i="1" s="1"/>
  <c r="S56" i="1"/>
  <c r="S53" i="1"/>
  <c r="T53" i="1"/>
  <c r="T55" i="1"/>
  <c r="T56" i="1"/>
  <c r="P45" i="1"/>
  <c r="V45" i="1" s="1"/>
  <c r="E53" i="1"/>
  <c r="P48" i="1"/>
  <c r="E52" i="1"/>
  <c r="T54" i="1"/>
  <c r="U54" i="1" s="1"/>
  <c r="T46" i="1"/>
  <c r="P47" i="1"/>
  <c r="R54" i="1"/>
  <c r="Q37" i="1"/>
  <c r="P38" i="1"/>
  <c r="P46" i="1"/>
  <c r="V46" i="1" s="1"/>
  <c r="E45" i="1"/>
  <c r="R46" i="1"/>
  <c r="R47" i="1"/>
  <c r="R48" i="1"/>
  <c r="P37" i="1"/>
  <c r="S45" i="1"/>
  <c r="S46" i="1"/>
  <c r="S47" i="1"/>
  <c r="S48" i="1"/>
  <c r="T45" i="1"/>
  <c r="T47" i="1"/>
  <c r="T48" i="1"/>
  <c r="Q48" i="1"/>
  <c r="R45" i="1"/>
  <c r="P40" i="1"/>
  <c r="P21" i="1"/>
  <c r="R40" i="1"/>
  <c r="P39" i="1"/>
  <c r="Q29" i="1"/>
  <c r="Q39" i="1"/>
  <c r="R38" i="1"/>
  <c r="P29" i="1"/>
  <c r="S37" i="1"/>
  <c r="S38" i="1"/>
  <c r="S39" i="1"/>
  <c r="S40" i="1"/>
  <c r="Q40" i="1"/>
  <c r="R37" i="1"/>
  <c r="P32" i="1"/>
  <c r="T37" i="1"/>
  <c r="T38" i="1"/>
  <c r="T39" i="1"/>
  <c r="T40" i="1"/>
  <c r="Q30" i="1"/>
  <c r="E37" i="1"/>
  <c r="R39" i="1"/>
  <c r="Q32" i="1"/>
  <c r="P31" i="1"/>
  <c r="R5" i="1"/>
  <c r="Q31" i="1"/>
  <c r="Q21" i="1"/>
  <c r="E29" i="1"/>
  <c r="R29" i="1"/>
  <c r="R30" i="1"/>
  <c r="R31" i="1"/>
  <c r="R32" i="1"/>
  <c r="S29" i="1"/>
  <c r="S30" i="1"/>
  <c r="S31" i="1"/>
  <c r="S32" i="1"/>
  <c r="P24" i="1"/>
  <c r="T29" i="1"/>
  <c r="T30" i="1"/>
  <c r="T31" i="1"/>
  <c r="T32" i="1"/>
  <c r="S22" i="1"/>
  <c r="P23" i="1"/>
  <c r="S13" i="1"/>
  <c r="P22" i="1"/>
  <c r="Q22" i="1"/>
  <c r="Q23" i="1"/>
  <c r="Q24" i="1"/>
  <c r="P6" i="1"/>
  <c r="P13" i="1"/>
  <c r="E21" i="1"/>
  <c r="R21" i="1"/>
  <c r="R22" i="1"/>
  <c r="R23" i="1"/>
  <c r="R24" i="1"/>
  <c r="S21" i="1"/>
  <c r="S23" i="1"/>
  <c r="S24" i="1"/>
  <c r="R8" i="1"/>
  <c r="T21" i="1"/>
  <c r="T22" i="1"/>
  <c r="T23" i="1"/>
  <c r="T24" i="1"/>
  <c r="T16" i="1"/>
  <c r="E20" i="1"/>
  <c r="R7" i="1"/>
  <c r="T15" i="1"/>
  <c r="P16" i="1"/>
  <c r="T7" i="1"/>
  <c r="T13" i="1"/>
  <c r="R6" i="1"/>
  <c r="T14" i="1"/>
  <c r="Q7" i="1"/>
  <c r="T5" i="1"/>
  <c r="Q13" i="1"/>
  <c r="Q14" i="1"/>
  <c r="Q15" i="1"/>
  <c r="Q16" i="1"/>
  <c r="T8" i="1"/>
  <c r="R13" i="1"/>
  <c r="R14" i="1"/>
  <c r="R15" i="1"/>
  <c r="R16" i="1"/>
  <c r="S15" i="1"/>
  <c r="S16" i="1"/>
  <c r="T6" i="1"/>
  <c r="E12" i="1"/>
  <c r="P8" i="1"/>
  <c r="S8" i="1"/>
  <c r="S14" i="1"/>
  <c r="Q5" i="1"/>
  <c r="P7" i="1"/>
  <c r="S7" i="1"/>
  <c r="U7" i="1" s="1"/>
  <c r="S6" i="1"/>
  <c r="U6" i="1" s="1"/>
  <c r="Q8" i="1"/>
  <c r="S5" i="1"/>
  <c r="P14" i="1"/>
  <c r="P15" i="1"/>
  <c r="Q6" i="1"/>
  <c r="V6" i="1" s="1"/>
  <c r="P5" i="1"/>
  <c r="H8" i="1"/>
  <c r="H6" i="1"/>
  <c r="H5" i="1"/>
  <c r="E5" i="1"/>
  <c r="E4" i="1"/>
  <c r="H3" i="1"/>
  <c r="V95" i="1" l="1"/>
  <c r="V85" i="1"/>
  <c r="V69" i="1"/>
  <c r="V30" i="1"/>
  <c r="V87" i="1"/>
  <c r="U93" i="1"/>
  <c r="W6" i="1"/>
  <c r="U78" i="1"/>
  <c r="V55" i="1"/>
  <c r="W55" i="1" s="1"/>
  <c r="U94" i="1"/>
  <c r="W94" i="1" s="1"/>
  <c r="V70" i="1"/>
  <c r="V96" i="1"/>
  <c r="W96" i="1" s="1"/>
  <c r="W95" i="1"/>
  <c r="V93" i="1"/>
  <c r="U13" i="1"/>
  <c r="U88" i="1"/>
  <c r="W88" i="1" s="1"/>
  <c r="U87" i="1"/>
  <c r="U86" i="1"/>
  <c r="W86" i="1" s="1"/>
  <c r="U85" i="1"/>
  <c r="V77" i="1"/>
  <c r="V29" i="1"/>
  <c r="U79" i="1"/>
  <c r="W79" i="1" s="1"/>
  <c r="V23" i="1"/>
  <c r="V78" i="1"/>
  <c r="V61" i="1"/>
  <c r="V80" i="1"/>
  <c r="U22" i="1"/>
  <c r="U77" i="1"/>
  <c r="V72" i="1"/>
  <c r="V13" i="1"/>
  <c r="V71" i="1"/>
  <c r="U80" i="1"/>
  <c r="V64" i="1"/>
  <c r="U5" i="1"/>
  <c r="V53" i="1"/>
  <c r="V47" i="1"/>
  <c r="V63" i="1"/>
  <c r="U70" i="1"/>
  <c r="V21" i="1"/>
  <c r="U46" i="1"/>
  <c r="W46" i="1" s="1"/>
  <c r="V38" i="1"/>
  <c r="U69" i="1"/>
  <c r="U72" i="1"/>
  <c r="V48" i="1"/>
  <c r="V37" i="1"/>
  <c r="U71" i="1"/>
  <c r="U64" i="1"/>
  <c r="U63" i="1"/>
  <c r="V40" i="1"/>
  <c r="U62" i="1"/>
  <c r="W62" i="1" s="1"/>
  <c r="U16" i="1"/>
  <c r="U61" i="1"/>
  <c r="W54" i="1"/>
  <c r="U53" i="1"/>
  <c r="U56" i="1"/>
  <c r="W56" i="1" s="1"/>
  <c r="U14" i="1"/>
  <c r="U48" i="1"/>
  <c r="U47" i="1"/>
  <c r="V32" i="1"/>
  <c r="U45" i="1"/>
  <c r="W45" i="1" s="1"/>
  <c r="V39" i="1"/>
  <c r="V22" i="1"/>
  <c r="U15" i="1"/>
  <c r="U31" i="1"/>
  <c r="U40" i="1"/>
  <c r="U30" i="1"/>
  <c r="V31" i="1"/>
  <c r="U39" i="1"/>
  <c r="V15" i="1"/>
  <c r="U38" i="1"/>
  <c r="U37" i="1"/>
  <c r="U32" i="1"/>
  <c r="V14" i="1"/>
  <c r="U8" i="1"/>
  <c r="V8" i="1"/>
  <c r="V24" i="1"/>
  <c r="U29" i="1"/>
  <c r="V16" i="1"/>
  <c r="U21" i="1"/>
  <c r="V5" i="1"/>
  <c r="V7" i="1"/>
  <c r="W7" i="1" s="1"/>
  <c r="U24" i="1"/>
  <c r="U23" i="1"/>
  <c r="W87" i="1" l="1"/>
  <c r="W93" i="1"/>
  <c r="W78" i="1"/>
  <c r="W69" i="1"/>
  <c r="W85" i="1"/>
  <c r="X87" i="1" s="1"/>
  <c r="W30" i="1"/>
  <c r="W70" i="1"/>
  <c r="W13" i="1"/>
  <c r="W77" i="1"/>
  <c r="X93" i="1"/>
  <c r="X94" i="1"/>
  <c r="W23" i="1"/>
  <c r="X95" i="1"/>
  <c r="X85" i="1"/>
  <c r="X96" i="1"/>
  <c r="W80" i="1"/>
  <c r="W22" i="1"/>
  <c r="W53" i="1"/>
  <c r="X54" i="1" s="1"/>
  <c r="W29" i="1"/>
  <c r="W5" i="1"/>
  <c r="W61" i="1"/>
  <c r="W64" i="1"/>
  <c r="W72" i="1"/>
  <c r="W14" i="1"/>
  <c r="W40" i="1"/>
  <c r="W71" i="1"/>
  <c r="W47" i="1"/>
  <c r="W48" i="1"/>
  <c r="W21" i="1"/>
  <c r="W37" i="1"/>
  <c r="W63" i="1"/>
  <c r="W38" i="1"/>
  <c r="W8" i="1"/>
  <c r="W31" i="1"/>
  <c r="W32" i="1"/>
  <c r="W16" i="1"/>
  <c r="W39" i="1"/>
  <c r="W15" i="1"/>
  <c r="W24" i="1"/>
  <c r="X86" i="1" l="1"/>
  <c r="X88" i="1"/>
  <c r="AA85" i="1" s="1"/>
  <c r="X77" i="1"/>
  <c r="AA77" i="1" s="1"/>
  <c r="AF88" i="1"/>
  <c r="AB86" i="1"/>
  <c r="AE88" i="1"/>
  <c r="AA86" i="1"/>
  <c r="AD86" i="1"/>
  <c r="AE87" i="1"/>
  <c r="AD88" i="1"/>
  <c r="AB87" i="1"/>
  <c r="AF85" i="1"/>
  <c r="AC88" i="1"/>
  <c r="AE85" i="1"/>
  <c r="AB85" i="1"/>
  <c r="AB88" i="1"/>
  <c r="AF86" i="1"/>
  <c r="AD85" i="1"/>
  <c r="AA88" i="1"/>
  <c r="AE86" i="1"/>
  <c r="AC85" i="1"/>
  <c r="AF87" i="1"/>
  <c r="AC86" i="1"/>
  <c r="AF96" i="1"/>
  <c r="AD95" i="1"/>
  <c r="AB94" i="1"/>
  <c r="AF95" i="1"/>
  <c r="AA93" i="1"/>
  <c r="AE96" i="1"/>
  <c r="AC95" i="1"/>
  <c r="AA94" i="1"/>
  <c r="AE95" i="1"/>
  <c r="AD96" i="1"/>
  <c r="AB95" i="1"/>
  <c r="AF93" i="1"/>
  <c r="AB93" i="1"/>
  <c r="AC96" i="1"/>
  <c r="AA95" i="1"/>
  <c r="AE93" i="1"/>
  <c r="AD94" i="1"/>
  <c r="AB96" i="1"/>
  <c r="AF94" i="1"/>
  <c r="AD93" i="1"/>
  <c r="AA96" i="1"/>
  <c r="AE94" i="1"/>
  <c r="AC93" i="1"/>
  <c r="AC94" i="1"/>
  <c r="AB77" i="1"/>
  <c r="AF77" i="1"/>
  <c r="AE77" i="1"/>
  <c r="AD77" i="1"/>
  <c r="X80" i="1"/>
  <c r="X79" i="1"/>
  <c r="X55" i="1"/>
  <c r="X56" i="1"/>
  <c r="X53" i="1"/>
  <c r="X45" i="1"/>
  <c r="X78" i="1"/>
  <c r="X24" i="1"/>
  <c r="X8" i="1"/>
  <c r="X47" i="1"/>
  <c r="X64" i="1"/>
  <c r="X69" i="1"/>
  <c r="X48" i="1"/>
  <c r="X6" i="1"/>
  <c r="X7" i="1"/>
  <c r="X31" i="1"/>
  <c r="X38" i="1"/>
  <c r="X32" i="1"/>
  <c r="X39" i="1"/>
  <c r="X71" i="1"/>
  <c r="X46" i="1"/>
  <c r="X70" i="1"/>
  <c r="X5" i="1"/>
  <c r="X61" i="1"/>
  <c r="X63" i="1"/>
  <c r="X72" i="1"/>
  <c r="X62" i="1"/>
  <c r="X15" i="1"/>
  <c r="X37" i="1"/>
  <c r="X29" i="1"/>
  <c r="X30" i="1"/>
  <c r="X14" i="1"/>
  <c r="X40" i="1"/>
  <c r="X13" i="1"/>
  <c r="X16" i="1"/>
  <c r="X22" i="1"/>
  <c r="X21" i="1"/>
  <c r="X23" i="1"/>
  <c r="AC77" i="1" l="1"/>
  <c r="C4" i="2"/>
  <c r="F6" i="2" s="1"/>
  <c r="I10" i="2" s="1"/>
  <c r="C64" i="2"/>
  <c r="C32" i="2"/>
  <c r="F31" i="2" s="1"/>
  <c r="C60" i="2"/>
  <c r="F62" i="2" s="1"/>
  <c r="I59" i="2" s="1"/>
  <c r="C28" i="2"/>
  <c r="F30" i="2" s="1"/>
  <c r="I27" i="2" s="1"/>
  <c r="C17" i="2"/>
  <c r="F15" i="2" s="1"/>
  <c r="I11" i="2" s="1"/>
  <c r="L18" i="2" s="1"/>
  <c r="O34" i="2" s="1"/>
  <c r="C20" i="2"/>
  <c r="F22" i="2" s="1"/>
  <c r="C56" i="2"/>
  <c r="F55" i="2" s="1"/>
  <c r="C24" i="2"/>
  <c r="F23" i="2" s="1"/>
  <c r="I26" i="2" s="1"/>
  <c r="C21" i="2"/>
  <c r="C52" i="2"/>
  <c r="F54" i="2" s="1"/>
  <c r="I58" i="2" s="1"/>
  <c r="C16" i="2"/>
  <c r="C25" i="2"/>
  <c r="C48" i="2"/>
  <c r="F47" i="2" s="1"/>
  <c r="C12" i="2"/>
  <c r="F14" i="2" s="1"/>
  <c r="C37" i="2"/>
  <c r="C44" i="2"/>
  <c r="F46" i="2" s="1"/>
  <c r="I43" i="2" s="1"/>
  <c r="C8" i="2"/>
  <c r="C41" i="2"/>
  <c r="F39" i="2" s="1"/>
  <c r="C40" i="2"/>
  <c r="C53" i="2"/>
  <c r="C13" i="2"/>
  <c r="C36" i="2"/>
  <c r="F38" i="2" s="1"/>
  <c r="I42" i="2" s="1"/>
  <c r="L51" i="2" s="1"/>
  <c r="AA87" i="1"/>
  <c r="AC87" i="1"/>
  <c r="AD87" i="1"/>
  <c r="AE79" i="1"/>
  <c r="AF80" i="1"/>
  <c r="AA78" i="1"/>
  <c r="AB5" i="1"/>
  <c r="AA8" i="1"/>
  <c r="AD78" i="1"/>
  <c r="AA79" i="1"/>
  <c r="AC79" i="1"/>
  <c r="AF32" i="1"/>
  <c r="AD31" i="1"/>
  <c r="AB30" i="1"/>
  <c r="AD30" i="1"/>
  <c r="AA29" i="1"/>
  <c r="AE32" i="1"/>
  <c r="AC31" i="1"/>
  <c r="AA30" i="1"/>
  <c r="AF31" i="1"/>
  <c r="AE31" i="1"/>
  <c r="AD32" i="1"/>
  <c r="AB31" i="1"/>
  <c r="AF29" i="1"/>
  <c r="AC32" i="1"/>
  <c r="AA31" i="1"/>
  <c r="AE29" i="1"/>
  <c r="AB29" i="1"/>
  <c r="AB32" i="1"/>
  <c r="AF30" i="1"/>
  <c r="AD29" i="1"/>
  <c r="AA32" i="1"/>
  <c r="AE30" i="1"/>
  <c r="AC29" i="1"/>
  <c r="AC30" i="1"/>
  <c r="AF48" i="1"/>
  <c r="AD47" i="1"/>
  <c r="AB46" i="1"/>
  <c r="AF47" i="1"/>
  <c r="AE47" i="1"/>
  <c r="AE48" i="1"/>
  <c r="AC47" i="1"/>
  <c r="AA46" i="1"/>
  <c r="AB45" i="1"/>
  <c r="AC46" i="1"/>
  <c r="AD48" i="1"/>
  <c r="AB47" i="1"/>
  <c r="AF45" i="1"/>
  <c r="AC48" i="1"/>
  <c r="AA47" i="1"/>
  <c r="AE45" i="1"/>
  <c r="AB48" i="1"/>
  <c r="AF46" i="1"/>
  <c r="AD45" i="1"/>
  <c r="AA48" i="1"/>
  <c r="AE46" i="1"/>
  <c r="AC45" i="1"/>
  <c r="AD46" i="1"/>
  <c r="AA45" i="1"/>
  <c r="AC80" i="1"/>
  <c r="AE80" i="1"/>
  <c r="AF24" i="1"/>
  <c r="AD23" i="1"/>
  <c r="AB22" i="1"/>
  <c r="AE24" i="1"/>
  <c r="AC23" i="1"/>
  <c r="AA22" i="1"/>
  <c r="AD22" i="1"/>
  <c r="AC22" i="1"/>
  <c r="AD24" i="1"/>
  <c r="AB23" i="1"/>
  <c r="AF21" i="1"/>
  <c r="AF23" i="1"/>
  <c r="AC24" i="1"/>
  <c r="AA23" i="1"/>
  <c r="AE21" i="1"/>
  <c r="AB24" i="1"/>
  <c r="AF22" i="1"/>
  <c r="AD21" i="1"/>
  <c r="AA24" i="1"/>
  <c r="AE22" i="1"/>
  <c r="AC21" i="1"/>
  <c r="AB21" i="1"/>
  <c r="AE23" i="1"/>
  <c r="AA21" i="1"/>
  <c r="AF40" i="1"/>
  <c r="AD39" i="1"/>
  <c r="AB38" i="1"/>
  <c r="AC38" i="1"/>
  <c r="AE40" i="1"/>
  <c r="AC39" i="1"/>
  <c r="AA38" i="1"/>
  <c r="AE39" i="1"/>
  <c r="AD40" i="1"/>
  <c r="AB39" i="1"/>
  <c r="AF37" i="1"/>
  <c r="AD38" i="1"/>
  <c r="AC40" i="1"/>
  <c r="AA39" i="1"/>
  <c r="AE37" i="1"/>
  <c r="AF39" i="1"/>
  <c r="AB40" i="1"/>
  <c r="AF38" i="1"/>
  <c r="AD37" i="1"/>
  <c r="AA40" i="1"/>
  <c r="AE38" i="1"/>
  <c r="AC37" i="1"/>
  <c r="AB37" i="1"/>
  <c r="AA37" i="1"/>
  <c r="AF56" i="1"/>
  <c r="AD55" i="1"/>
  <c r="AB54" i="1"/>
  <c r="AE55" i="1"/>
  <c r="AE56" i="1"/>
  <c r="AC55" i="1"/>
  <c r="AA54" i="1"/>
  <c r="AD54" i="1"/>
  <c r="AC54" i="1"/>
  <c r="AD56" i="1"/>
  <c r="AB55" i="1"/>
  <c r="AF53" i="1"/>
  <c r="AB53" i="1"/>
  <c r="AC56" i="1"/>
  <c r="AA55" i="1"/>
  <c r="AE53" i="1"/>
  <c r="AB56" i="1"/>
  <c r="AF54" i="1"/>
  <c r="AD53" i="1"/>
  <c r="AA56" i="1"/>
  <c r="AE54" i="1"/>
  <c r="AC53" i="1"/>
  <c r="AF55" i="1"/>
  <c r="AA53" i="1"/>
  <c r="AE78" i="1"/>
  <c r="AF79" i="1"/>
  <c r="AF72" i="1"/>
  <c r="AD71" i="1"/>
  <c r="AB70" i="1"/>
  <c r="AE72" i="1"/>
  <c r="AC71" i="1"/>
  <c r="AA70" i="1"/>
  <c r="AB69" i="1"/>
  <c r="AC70" i="1"/>
  <c r="AD72" i="1"/>
  <c r="AB71" i="1"/>
  <c r="AF69" i="1"/>
  <c r="AD70" i="1"/>
  <c r="AC72" i="1"/>
  <c r="AA71" i="1"/>
  <c r="AE69" i="1"/>
  <c r="AF71" i="1"/>
  <c r="AB72" i="1"/>
  <c r="AF70" i="1"/>
  <c r="AD69" i="1"/>
  <c r="AA72" i="1"/>
  <c r="AE70" i="1"/>
  <c r="AC69" i="1"/>
  <c r="AE71" i="1"/>
  <c r="AA69" i="1"/>
  <c r="AA80" i="1"/>
  <c r="AB79" i="1"/>
  <c r="AB78" i="1"/>
  <c r="AF64" i="1"/>
  <c r="AD63" i="1"/>
  <c r="AB62" i="1"/>
  <c r="AD62" i="1"/>
  <c r="AE63" i="1"/>
  <c r="AE64" i="1"/>
  <c r="AC63" i="1"/>
  <c r="AA62" i="1"/>
  <c r="AC62" i="1"/>
  <c r="AD64" i="1"/>
  <c r="AB63" i="1"/>
  <c r="AF61" i="1"/>
  <c r="AC64" i="1"/>
  <c r="AA63" i="1"/>
  <c r="AE61" i="1"/>
  <c r="AB61" i="1"/>
  <c r="AB64" i="1"/>
  <c r="AF62" i="1"/>
  <c r="AD61" i="1"/>
  <c r="AA64" i="1"/>
  <c r="AE62" i="1"/>
  <c r="AC61" i="1"/>
  <c r="AF63" i="1"/>
  <c r="AA61" i="1"/>
  <c r="AF16" i="1"/>
  <c r="AD15" i="1"/>
  <c r="AB14" i="1"/>
  <c r="AF15" i="1"/>
  <c r="AE15" i="1"/>
  <c r="AE16" i="1"/>
  <c r="AC15" i="1"/>
  <c r="AA14" i="1"/>
  <c r="AD14" i="1"/>
  <c r="AC14" i="1"/>
  <c r="AD16" i="1"/>
  <c r="AB15" i="1"/>
  <c r="AF13" i="1"/>
  <c r="AC16" i="1"/>
  <c r="AA15" i="1"/>
  <c r="AE13" i="1"/>
  <c r="AB16" i="1"/>
  <c r="AF14" i="1"/>
  <c r="AD13" i="1"/>
  <c r="AA16" i="1"/>
  <c r="AE14" i="1"/>
  <c r="AC13" i="1"/>
  <c r="AB13" i="1"/>
  <c r="AA13" i="1"/>
  <c r="AF78" i="1"/>
  <c r="AD80" i="1"/>
  <c r="AD79" i="1"/>
  <c r="AB80" i="1"/>
  <c r="AC78" i="1"/>
  <c r="AF8" i="1"/>
  <c r="AD7" i="1"/>
  <c r="AB6" i="1"/>
  <c r="AE7" i="1"/>
  <c r="AE8" i="1"/>
  <c r="AC7" i="1"/>
  <c r="AA6" i="1"/>
  <c r="AD8" i="1"/>
  <c r="AB7" i="1"/>
  <c r="AF5" i="1"/>
  <c r="AC6" i="1"/>
  <c r="AC8" i="1"/>
  <c r="AA7" i="1"/>
  <c r="AE5" i="1"/>
  <c r="AB8" i="1"/>
  <c r="AF6" i="1"/>
  <c r="AD5" i="1"/>
  <c r="AE6" i="1"/>
  <c r="AC5" i="1"/>
  <c r="AF7" i="1"/>
  <c r="AD6" i="1"/>
  <c r="AA5" i="1"/>
  <c r="L50" i="2" l="1"/>
  <c r="O35" i="2" s="1"/>
  <c r="L19" i="2"/>
</calcChain>
</file>

<file path=xl/sharedStrings.xml><?xml version="1.0" encoding="utf-8"?>
<sst xmlns="http://schemas.openxmlformats.org/spreadsheetml/2006/main" count="369" uniqueCount="125">
  <si>
    <t>Pays</t>
  </si>
  <si>
    <t>date5</t>
  </si>
  <si>
    <t>date6</t>
  </si>
  <si>
    <t>G</t>
  </si>
  <si>
    <t>N</t>
  </si>
  <si>
    <t>P</t>
  </si>
  <si>
    <t>BP</t>
  </si>
  <si>
    <t>B+/-</t>
  </si>
  <si>
    <t>Pts</t>
  </si>
  <si>
    <t>Score</t>
  </si>
  <si>
    <t>Ranking</t>
  </si>
  <si>
    <t>Groupe A</t>
  </si>
  <si>
    <t>Mexique</t>
  </si>
  <si>
    <t>Afrique du sud</t>
  </si>
  <si>
    <t>Corée</t>
  </si>
  <si>
    <t>BC</t>
  </si>
  <si>
    <t>Groupe B</t>
  </si>
  <si>
    <t>Groupe C</t>
  </si>
  <si>
    <t>Groupe D</t>
  </si>
  <si>
    <t>Groupe E</t>
  </si>
  <si>
    <t>Groupe F</t>
  </si>
  <si>
    <t>Groupe G</t>
  </si>
  <si>
    <t>Groupe H</t>
  </si>
  <si>
    <t>Groupe I</t>
  </si>
  <si>
    <t>Groupe J</t>
  </si>
  <si>
    <t>Groupe K</t>
  </si>
  <si>
    <t>Groupe L</t>
  </si>
  <si>
    <t>Canada</t>
  </si>
  <si>
    <t>Bosnie</t>
  </si>
  <si>
    <t>Qatar</t>
  </si>
  <si>
    <t>Suisse</t>
  </si>
  <si>
    <t>Brésil</t>
  </si>
  <si>
    <t>Maroc</t>
  </si>
  <si>
    <t>Haïti</t>
  </si>
  <si>
    <t>Ecosse</t>
  </si>
  <si>
    <t>Etats Unis</t>
  </si>
  <si>
    <t>Paraguay</t>
  </si>
  <si>
    <t>Australie</t>
  </si>
  <si>
    <t>Turquie</t>
  </si>
  <si>
    <t>Allemagne</t>
  </si>
  <si>
    <t>Curaçao</t>
  </si>
  <si>
    <t>Côte d'Ivoire</t>
  </si>
  <si>
    <t>Equateur</t>
  </si>
  <si>
    <t>Pays Bas</t>
  </si>
  <si>
    <t>Japon</t>
  </si>
  <si>
    <t>Suède</t>
  </si>
  <si>
    <t>Tunisie</t>
  </si>
  <si>
    <t>Belgique</t>
  </si>
  <si>
    <t>Egypte</t>
  </si>
  <si>
    <t>Iran</t>
  </si>
  <si>
    <t>Nouvelle Zélande</t>
  </si>
  <si>
    <t>Espagne</t>
  </si>
  <si>
    <t>Cap Vert</t>
  </si>
  <si>
    <t>Arabie Saoudite</t>
  </si>
  <si>
    <t>Uruguay</t>
  </si>
  <si>
    <t>France</t>
  </si>
  <si>
    <t>Sénégal</t>
  </si>
  <si>
    <t>Irak</t>
  </si>
  <si>
    <t>Norvège</t>
  </si>
  <si>
    <t>Argentine</t>
  </si>
  <si>
    <t>Algérie</t>
  </si>
  <si>
    <t>Autriche</t>
  </si>
  <si>
    <t>Jordanie</t>
  </si>
  <si>
    <t>Portugal</t>
  </si>
  <si>
    <t>Congo</t>
  </si>
  <si>
    <t>Ouzbetiskan</t>
  </si>
  <si>
    <t>Colombie</t>
  </si>
  <si>
    <t>Angleterre</t>
  </si>
  <si>
    <t>Croatie</t>
  </si>
  <si>
    <t>Ghana</t>
  </si>
  <si>
    <t>Panama</t>
  </si>
  <si>
    <t xml:space="preserve">Classement </t>
  </si>
  <si>
    <t>G +/-</t>
  </si>
  <si>
    <t>1er</t>
  </si>
  <si>
    <t>2ème</t>
  </si>
  <si>
    <t>3ème</t>
  </si>
  <si>
    <t>4ème</t>
  </si>
  <si>
    <t>Tchéquie</t>
  </si>
  <si>
    <t>A1</t>
  </si>
  <si>
    <t>A2</t>
  </si>
  <si>
    <t>B2</t>
  </si>
  <si>
    <t>E1</t>
  </si>
  <si>
    <t>I1</t>
  </si>
  <si>
    <t>F1</t>
  </si>
  <si>
    <t>C2</t>
  </si>
  <si>
    <t>K2</t>
  </si>
  <si>
    <t>L2</t>
  </si>
  <si>
    <t>H1</t>
  </si>
  <si>
    <t>J2</t>
  </si>
  <si>
    <t>D1</t>
  </si>
  <si>
    <t>G1</t>
  </si>
  <si>
    <t>C1</t>
  </si>
  <si>
    <t>F2</t>
  </si>
  <si>
    <t>E2</t>
  </si>
  <si>
    <t>I2</t>
  </si>
  <si>
    <t>L1</t>
  </si>
  <si>
    <t>J1</t>
  </si>
  <si>
    <t>H2</t>
  </si>
  <si>
    <t>D2</t>
  </si>
  <si>
    <t>G2</t>
  </si>
  <si>
    <t>B1</t>
  </si>
  <si>
    <t>K1</t>
  </si>
  <si>
    <t>Q1</t>
  </si>
  <si>
    <t>Q2</t>
  </si>
  <si>
    <t>Q3</t>
  </si>
  <si>
    <t>Q4</t>
  </si>
  <si>
    <t>Q5</t>
  </si>
  <si>
    <t>Q6</t>
  </si>
  <si>
    <t>Q7</t>
  </si>
  <si>
    <t>Q8</t>
  </si>
  <si>
    <t>Pays 1</t>
  </si>
  <si>
    <t>Pays 2</t>
  </si>
  <si>
    <t>Pays 3</t>
  </si>
  <si>
    <t>Pays 4</t>
  </si>
  <si>
    <t>Pays 5</t>
  </si>
  <si>
    <t>Pays 6</t>
  </si>
  <si>
    <t>Pays 7</t>
  </si>
  <si>
    <t>Pays 8</t>
  </si>
  <si>
    <t>1/16 de finale</t>
  </si>
  <si>
    <t>1/8 de finale</t>
  </si>
  <si>
    <t>1/4 de finale</t>
  </si>
  <si>
    <t>1/2 finales</t>
  </si>
  <si>
    <t>Finale</t>
  </si>
  <si>
    <t>FINALE</t>
  </si>
  <si>
    <t>Meilleurs 3ème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</si>
</sst>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206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12BE37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4" fillId="5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16" fontId="2" fillId="6" borderId="1" xfId="0" applyNumberFormat="1" applyFont="1" applyFill="1" applyBorder="1" applyAlignment="1">
      <alignment horizontal="center"/>
    </xf>
    <xf numFmtId="164" fontId="2" fillId="6" borderId="1" xfId="0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16" fontId="2" fillId="3" borderId="5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16" fontId="2" fillId="3" borderId="7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190500</xdr:colOff>
      <xdr:row>3</xdr:row>
      <xdr:rowOff>83820</xdr:rowOff>
    </xdr:from>
    <xdr:to>
      <xdr:col>4</xdr:col>
      <xdr:colOff>464820</xdr:colOff>
      <xdr:row>7</xdr:row>
      <xdr:rowOff>152400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AC129644-7196-42F1-AC58-E1645030E455}"/>
            </a:ext>
          </a:extLst>
        </xdr:cNvPr>
        <xdr:cNvSpPr/>
      </xdr:nvSpPr>
      <xdr:spPr>
        <a:xfrm>
          <a:off x="2811780" y="647700"/>
          <a:ext cx="274320" cy="861060"/>
        </a:xfrm>
        <a:prstGeom prst="rightBrace">
          <a:avLst>
            <a:gd name="adj1" fmla="val 36111"/>
            <a:gd name="adj2" fmla="val 50000"/>
          </a:avLst>
        </a:prstGeom>
        <a:ln w="38100">
          <a:solidFill>
            <a:schemeClr val="bg1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152400</xdr:colOff>
      <xdr:row>11</xdr:row>
      <xdr:rowOff>53340</xdr:rowOff>
    </xdr:from>
    <xdr:to>
      <xdr:col>4</xdr:col>
      <xdr:colOff>426720</xdr:colOff>
      <xdr:row>15</xdr:row>
      <xdr:rowOff>121920</xdr:rowOff>
    </xdr:to>
    <xdr:sp macro="" textlink="">
      <xdr:nvSpPr>
        <xdr:cNvPr id="3" name="Accolade fermante 2">
          <a:extLst>
            <a:ext uri="{FF2B5EF4-FFF2-40B4-BE49-F238E27FC236}">
              <a16:creationId xmlns:a16="http://schemas.microsoft.com/office/drawing/2014/main" id="{0B61B9CB-D8CF-48FE-80EC-031EDC573847}"/>
            </a:ext>
          </a:extLst>
        </xdr:cNvPr>
        <xdr:cNvSpPr/>
      </xdr:nvSpPr>
      <xdr:spPr>
        <a:xfrm>
          <a:off x="2773680" y="2202180"/>
          <a:ext cx="274320" cy="861060"/>
        </a:xfrm>
        <a:prstGeom prst="rightBrace">
          <a:avLst>
            <a:gd name="adj1" fmla="val 36111"/>
            <a:gd name="adj2" fmla="val 50000"/>
          </a:avLst>
        </a:prstGeom>
        <a:ln w="38100">
          <a:solidFill>
            <a:schemeClr val="bg1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182880</xdr:colOff>
      <xdr:row>19</xdr:row>
      <xdr:rowOff>53340</xdr:rowOff>
    </xdr:from>
    <xdr:to>
      <xdr:col>4</xdr:col>
      <xdr:colOff>457200</xdr:colOff>
      <xdr:row>23</xdr:row>
      <xdr:rowOff>121920</xdr:rowOff>
    </xdr:to>
    <xdr:sp macro="" textlink="">
      <xdr:nvSpPr>
        <xdr:cNvPr id="4" name="Accolade fermante 3">
          <a:extLst>
            <a:ext uri="{FF2B5EF4-FFF2-40B4-BE49-F238E27FC236}">
              <a16:creationId xmlns:a16="http://schemas.microsoft.com/office/drawing/2014/main" id="{B76172D6-AAEA-46F7-8CC8-F6D513AD363C}"/>
            </a:ext>
          </a:extLst>
        </xdr:cNvPr>
        <xdr:cNvSpPr/>
      </xdr:nvSpPr>
      <xdr:spPr>
        <a:xfrm>
          <a:off x="2804160" y="3787140"/>
          <a:ext cx="274320" cy="861060"/>
        </a:xfrm>
        <a:prstGeom prst="rightBrace">
          <a:avLst>
            <a:gd name="adj1" fmla="val 36111"/>
            <a:gd name="adj2" fmla="val 50000"/>
          </a:avLst>
        </a:prstGeom>
        <a:ln w="38100">
          <a:solidFill>
            <a:schemeClr val="bg1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137160</xdr:colOff>
      <xdr:row>27</xdr:row>
      <xdr:rowOff>91440</xdr:rowOff>
    </xdr:from>
    <xdr:to>
      <xdr:col>4</xdr:col>
      <xdr:colOff>411480</xdr:colOff>
      <xdr:row>31</xdr:row>
      <xdr:rowOff>160020</xdr:rowOff>
    </xdr:to>
    <xdr:sp macro="" textlink="">
      <xdr:nvSpPr>
        <xdr:cNvPr id="5" name="Accolade fermante 4">
          <a:extLst>
            <a:ext uri="{FF2B5EF4-FFF2-40B4-BE49-F238E27FC236}">
              <a16:creationId xmlns:a16="http://schemas.microsoft.com/office/drawing/2014/main" id="{8D5CC2B7-400E-433E-A3EF-24772C59295F}"/>
            </a:ext>
          </a:extLst>
        </xdr:cNvPr>
        <xdr:cNvSpPr/>
      </xdr:nvSpPr>
      <xdr:spPr>
        <a:xfrm>
          <a:off x="2758440" y="5410200"/>
          <a:ext cx="274320" cy="861060"/>
        </a:xfrm>
        <a:prstGeom prst="rightBrace">
          <a:avLst>
            <a:gd name="adj1" fmla="val 36111"/>
            <a:gd name="adj2" fmla="val 50000"/>
          </a:avLst>
        </a:prstGeom>
        <a:ln w="38100">
          <a:solidFill>
            <a:schemeClr val="bg1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129540</xdr:colOff>
      <xdr:row>35</xdr:row>
      <xdr:rowOff>99060</xdr:rowOff>
    </xdr:from>
    <xdr:to>
      <xdr:col>4</xdr:col>
      <xdr:colOff>403860</xdr:colOff>
      <xdr:row>39</xdr:row>
      <xdr:rowOff>167640</xdr:rowOff>
    </xdr:to>
    <xdr:sp macro="" textlink="">
      <xdr:nvSpPr>
        <xdr:cNvPr id="6" name="Accolade fermante 5">
          <a:extLst>
            <a:ext uri="{FF2B5EF4-FFF2-40B4-BE49-F238E27FC236}">
              <a16:creationId xmlns:a16="http://schemas.microsoft.com/office/drawing/2014/main" id="{FCCB2540-49BA-4C8B-A21C-4A9A409A8683}"/>
            </a:ext>
          </a:extLst>
        </xdr:cNvPr>
        <xdr:cNvSpPr/>
      </xdr:nvSpPr>
      <xdr:spPr>
        <a:xfrm>
          <a:off x="2750820" y="7002780"/>
          <a:ext cx="274320" cy="861060"/>
        </a:xfrm>
        <a:prstGeom prst="rightBrace">
          <a:avLst>
            <a:gd name="adj1" fmla="val 36111"/>
            <a:gd name="adj2" fmla="val 50000"/>
          </a:avLst>
        </a:prstGeom>
        <a:ln w="38100">
          <a:solidFill>
            <a:schemeClr val="bg1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121920</xdr:colOff>
      <xdr:row>43</xdr:row>
      <xdr:rowOff>99060</xdr:rowOff>
    </xdr:from>
    <xdr:to>
      <xdr:col>4</xdr:col>
      <xdr:colOff>396240</xdr:colOff>
      <xdr:row>47</xdr:row>
      <xdr:rowOff>167640</xdr:rowOff>
    </xdr:to>
    <xdr:sp macro="" textlink="">
      <xdr:nvSpPr>
        <xdr:cNvPr id="7" name="Accolade fermante 6">
          <a:extLst>
            <a:ext uri="{FF2B5EF4-FFF2-40B4-BE49-F238E27FC236}">
              <a16:creationId xmlns:a16="http://schemas.microsoft.com/office/drawing/2014/main" id="{F64C7FFF-2C74-4A45-B502-9B97998E5A35}"/>
            </a:ext>
          </a:extLst>
        </xdr:cNvPr>
        <xdr:cNvSpPr/>
      </xdr:nvSpPr>
      <xdr:spPr>
        <a:xfrm>
          <a:off x="2743200" y="8587740"/>
          <a:ext cx="274320" cy="861060"/>
        </a:xfrm>
        <a:prstGeom prst="rightBrace">
          <a:avLst>
            <a:gd name="adj1" fmla="val 36111"/>
            <a:gd name="adj2" fmla="val 50000"/>
          </a:avLst>
        </a:prstGeom>
        <a:ln w="38100">
          <a:solidFill>
            <a:schemeClr val="bg1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137160</xdr:colOff>
      <xdr:row>51</xdr:row>
      <xdr:rowOff>38100</xdr:rowOff>
    </xdr:from>
    <xdr:to>
      <xdr:col>4</xdr:col>
      <xdr:colOff>411480</xdr:colOff>
      <xdr:row>55</xdr:row>
      <xdr:rowOff>106680</xdr:rowOff>
    </xdr:to>
    <xdr:sp macro="" textlink="">
      <xdr:nvSpPr>
        <xdr:cNvPr id="8" name="Accolade fermante 7">
          <a:extLst>
            <a:ext uri="{FF2B5EF4-FFF2-40B4-BE49-F238E27FC236}">
              <a16:creationId xmlns:a16="http://schemas.microsoft.com/office/drawing/2014/main" id="{97B0B131-CBD5-49D1-A094-DBF5F0ECB54F}"/>
            </a:ext>
          </a:extLst>
        </xdr:cNvPr>
        <xdr:cNvSpPr/>
      </xdr:nvSpPr>
      <xdr:spPr>
        <a:xfrm>
          <a:off x="2758440" y="10096500"/>
          <a:ext cx="274320" cy="861060"/>
        </a:xfrm>
        <a:prstGeom prst="rightBrace">
          <a:avLst>
            <a:gd name="adj1" fmla="val 36111"/>
            <a:gd name="adj2" fmla="val 50000"/>
          </a:avLst>
        </a:prstGeom>
        <a:ln w="38100">
          <a:solidFill>
            <a:schemeClr val="bg1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121920</xdr:colOff>
      <xdr:row>59</xdr:row>
      <xdr:rowOff>76200</xdr:rowOff>
    </xdr:from>
    <xdr:to>
      <xdr:col>4</xdr:col>
      <xdr:colOff>396240</xdr:colOff>
      <xdr:row>63</xdr:row>
      <xdr:rowOff>144780</xdr:rowOff>
    </xdr:to>
    <xdr:sp macro="" textlink="">
      <xdr:nvSpPr>
        <xdr:cNvPr id="9" name="Accolade fermante 8">
          <a:extLst>
            <a:ext uri="{FF2B5EF4-FFF2-40B4-BE49-F238E27FC236}">
              <a16:creationId xmlns:a16="http://schemas.microsoft.com/office/drawing/2014/main" id="{24D8B02E-1D38-46E7-8473-F32A5C57982C}"/>
            </a:ext>
          </a:extLst>
        </xdr:cNvPr>
        <xdr:cNvSpPr/>
      </xdr:nvSpPr>
      <xdr:spPr>
        <a:xfrm>
          <a:off x="2743200" y="11719560"/>
          <a:ext cx="274320" cy="861060"/>
        </a:xfrm>
        <a:prstGeom prst="rightBrace">
          <a:avLst>
            <a:gd name="adj1" fmla="val 36111"/>
            <a:gd name="adj2" fmla="val 50000"/>
          </a:avLst>
        </a:prstGeom>
        <a:ln w="38100">
          <a:solidFill>
            <a:schemeClr val="bg1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7</xdr:col>
      <xdr:colOff>106680</xdr:colOff>
      <xdr:row>5</xdr:row>
      <xdr:rowOff>0</xdr:rowOff>
    </xdr:from>
    <xdr:to>
      <xdr:col>7</xdr:col>
      <xdr:colOff>381000</xdr:colOff>
      <xdr:row>14</xdr:row>
      <xdr:rowOff>45720</xdr:rowOff>
    </xdr:to>
    <xdr:sp macro="" textlink="">
      <xdr:nvSpPr>
        <xdr:cNvPr id="10" name="Accolade fermante 9">
          <a:extLst>
            <a:ext uri="{FF2B5EF4-FFF2-40B4-BE49-F238E27FC236}">
              <a16:creationId xmlns:a16="http://schemas.microsoft.com/office/drawing/2014/main" id="{8C2EDF1B-1AE9-4C96-8A4A-9177FE2F6B46}"/>
            </a:ext>
          </a:extLst>
        </xdr:cNvPr>
        <xdr:cNvSpPr/>
      </xdr:nvSpPr>
      <xdr:spPr>
        <a:xfrm>
          <a:off x="4853940" y="960120"/>
          <a:ext cx="274320" cy="1828800"/>
        </a:xfrm>
        <a:prstGeom prst="rightBrace">
          <a:avLst>
            <a:gd name="adj1" fmla="val 36111"/>
            <a:gd name="adj2" fmla="val 50000"/>
          </a:avLst>
        </a:prstGeom>
        <a:ln w="38100">
          <a:solidFill>
            <a:schemeClr val="bg1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7</xdr:col>
      <xdr:colOff>137160</xdr:colOff>
      <xdr:row>21</xdr:row>
      <xdr:rowOff>60960</xdr:rowOff>
    </xdr:from>
    <xdr:to>
      <xdr:col>7</xdr:col>
      <xdr:colOff>411480</xdr:colOff>
      <xdr:row>30</xdr:row>
      <xdr:rowOff>106680</xdr:rowOff>
    </xdr:to>
    <xdr:sp macro="" textlink="">
      <xdr:nvSpPr>
        <xdr:cNvPr id="11" name="Accolade fermante 10">
          <a:extLst>
            <a:ext uri="{FF2B5EF4-FFF2-40B4-BE49-F238E27FC236}">
              <a16:creationId xmlns:a16="http://schemas.microsoft.com/office/drawing/2014/main" id="{5F88D629-A30B-4C07-A0EB-2B78011CB3D4}"/>
            </a:ext>
          </a:extLst>
        </xdr:cNvPr>
        <xdr:cNvSpPr/>
      </xdr:nvSpPr>
      <xdr:spPr>
        <a:xfrm>
          <a:off x="4884420" y="4191000"/>
          <a:ext cx="274320" cy="1828800"/>
        </a:xfrm>
        <a:prstGeom prst="rightBrace">
          <a:avLst>
            <a:gd name="adj1" fmla="val 36111"/>
            <a:gd name="adj2" fmla="val 50000"/>
          </a:avLst>
        </a:prstGeom>
        <a:ln w="38100">
          <a:solidFill>
            <a:schemeClr val="bg1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7</xdr:col>
      <xdr:colOff>160020</xdr:colOff>
      <xdr:row>37</xdr:row>
      <xdr:rowOff>83820</xdr:rowOff>
    </xdr:from>
    <xdr:to>
      <xdr:col>7</xdr:col>
      <xdr:colOff>434340</xdr:colOff>
      <xdr:row>46</xdr:row>
      <xdr:rowOff>129540</xdr:rowOff>
    </xdr:to>
    <xdr:sp macro="" textlink="">
      <xdr:nvSpPr>
        <xdr:cNvPr id="12" name="Accolade fermante 11">
          <a:extLst>
            <a:ext uri="{FF2B5EF4-FFF2-40B4-BE49-F238E27FC236}">
              <a16:creationId xmlns:a16="http://schemas.microsoft.com/office/drawing/2014/main" id="{70182542-B99F-47B2-B977-91B8380599D5}"/>
            </a:ext>
          </a:extLst>
        </xdr:cNvPr>
        <xdr:cNvSpPr/>
      </xdr:nvSpPr>
      <xdr:spPr>
        <a:xfrm>
          <a:off x="4907280" y="7383780"/>
          <a:ext cx="274320" cy="1828800"/>
        </a:xfrm>
        <a:prstGeom prst="rightBrace">
          <a:avLst>
            <a:gd name="adj1" fmla="val 36111"/>
            <a:gd name="adj2" fmla="val 50000"/>
          </a:avLst>
        </a:prstGeom>
        <a:ln w="38100">
          <a:solidFill>
            <a:schemeClr val="bg1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7</xdr:col>
      <xdr:colOff>167640</xdr:colOff>
      <xdr:row>53</xdr:row>
      <xdr:rowOff>76200</xdr:rowOff>
    </xdr:from>
    <xdr:to>
      <xdr:col>7</xdr:col>
      <xdr:colOff>441960</xdr:colOff>
      <xdr:row>62</xdr:row>
      <xdr:rowOff>121920</xdr:rowOff>
    </xdr:to>
    <xdr:sp macro="" textlink="">
      <xdr:nvSpPr>
        <xdr:cNvPr id="13" name="Accolade fermante 12">
          <a:extLst>
            <a:ext uri="{FF2B5EF4-FFF2-40B4-BE49-F238E27FC236}">
              <a16:creationId xmlns:a16="http://schemas.microsoft.com/office/drawing/2014/main" id="{77532329-5E31-4514-9EFC-DEA3D5EDCA2E}"/>
            </a:ext>
          </a:extLst>
        </xdr:cNvPr>
        <xdr:cNvSpPr/>
      </xdr:nvSpPr>
      <xdr:spPr>
        <a:xfrm>
          <a:off x="4914900" y="10530840"/>
          <a:ext cx="274320" cy="1828800"/>
        </a:xfrm>
        <a:prstGeom prst="rightBrace">
          <a:avLst>
            <a:gd name="adj1" fmla="val 36111"/>
            <a:gd name="adj2" fmla="val 50000"/>
          </a:avLst>
        </a:prstGeom>
        <a:ln w="38100">
          <a:solidFill>
            <a:schemeClr val="bg1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10</xdr:col>
      <xdr:colOff>129540</xdr:colOff>
      <xdr:row>9</xdr:row>
      <xdr:rowOff>53340</xdr:rowOff>
    </xdr:from>
    <xdr:to>
      <xdr:col>10</xdr:col>
      <xdr:colOff>480060</xdr:colOff>
      <xdr:row>26</xdr:row>
      <xdr:rowOff>60960</xdr:rowOff>
    </xdr:to>
    <xdr:sp macro="" textlink="">
      <xdr:nvSpPr>
        <xdr:cNvPr id="14" name="Accolade fermante 13">
          <a:extLst>
            <a:ext uri="{FF2B5EF4-FFF2-40B4-BE49-F238E27FC236}">
              <a16:creationId xmlns:a16="http://schemas.microsoft.com/office/drawing/2014/main" id="{2405C486-3B06-491B-BB2B-1226A428ED7E}"/>
            </a:ext>
          </a:extLst>
        </xdr:cNvPr>
        <xdr:cNvSpPr/>
      </xdr:nvSpPr>
      <xdr:spPr>
        <a:xfrm>
          <a:off x="7002780" y="1805940"/>
          <a:ext cx="350520" cy="3375660"/>
        </a:xfrm>
        <a:prstGeom prst="rightBrace">
          <a:avLst>
            <a:gd name="adj1" fmla="val 36111"/>
            <a:gd name="adj2" fmla="val 50205"/>
          </a:avLst>
        </a:prstGeom>
        <a:ln w="38100">
          <a:solidFill>
            <a:schemeClr val="bg1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10</xdr:col>
      <xdr:colOff>144780</xdr:colOff>
      <xdr:row>41</xdr:row>
      <xdr:rowOff>83820</xdr:rowOff>
    </xdr:from>
    <xdr:to>
      <xdr:col>10</xdr:col>
      <xdr:colOff>495300</xdr:colOff>
      <xdr:row>58</xdr:row>
      <xdr:rowOff>91440</xdr:rowOff>
    </xdr:to>
    <xdr:sp macro="" textlink="">
      <xdr:nvSpPr>
        <xdr:cNvPr id="15" name="Accolade fermante 14">
          <a:extLst>
            <a:ext uri="{FF2B5EF4-FFF2-40B4-BE49-F238E27FC236}">
              <a16:creationId xmlns:a16="http://schemas.microsoft.com/office/drawing/2014/main" id="{AEB161F2-C64C-40CF-90CE-7E6393DA15BC}"/>
            </a:ext>
          </a:extLst>
        </xdr:cNvPr>
        <xdr:cNvSpPr/>
      </xdr:nvSpPr>
      <xdr:spPr>
        <a:xfrm>
          <a:off x="7018020" y="8161020"/>
          <a:ext cx="350520" cy="3375660"/>
        </a:xfrm>
        <a:prstGeom prst="rightBrace">
          <a:avLst>
            <a:gd name="adj1" fmla="val 36111"/>
            <a:gd name="adj2" fmla="val 50205"/>
          </a:avLst>
        </a:prstGeom>
        <a:ln w="38100">
          <a:solidFill>
            <a:schemeClr val="bg1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13</xdr:col>
      <xdr:colOff>114300</xdr:colOff>
      <xdr:row>17</xdr:row>
      <xdr:rowOff>76200</xdr:rowOff>
    </xdr:from>
    <xdr:to>
      <xdr:col>13</xdr:col>
      <xdr:colOff>464820</xdr:colOff>
      <xdr:row>50</xdr:row>
      <xdr:rowOff>22860</xdr:rowOff>
    </xdr:to>
    <xdr:sp macro="" textlink="">
      <xdr:nvSpPr>
        <xdr:cNvPr id="16" name="Accolade fermante 15">
          <a:extLst>
            <a:ext uri="{FF2B5EF4-FFF2-40B4-BE49-F238E27FC236}">
              <a16:creationId xmlns:a16="http://schemas.microsoft.com/office/drawing/2014/main" id="{247480AA-C48B-413D-9C73-8D5A73ACA040}"/>
            </a:ext>
          </a:extLst>
        </xdr:cNvPr>
        <xdr:cNvSpPr/>
      </xdr:nvSpPr>
      <xdr:spPr>
        <a:xfrm>
          <a:off x="9113520" y="3444240"/>
          <a:ext cx="350520" cy="6484620"/>
        </a:xfrm>
        <a:prstGeom prst="rightBrace">
          <a:avLst>
            <a:gd name="adj1" fmla="val 36111"/>
            <a:gd name="adj2" fmla="val 50205"/>
          </a:avLst>
        </a:prstGeom>
        <a:ln w="38100">
          <a:solidFill>
            <a:schemeClr val="bg1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20927-BD7D-48F5-8045-93275C73B9D3}">
  <dimension ref="A1:AP110"/>
  <sheetViews>
    <sheetView tabSelected="1" topLeftCell="A82" workbookViewId="0">
      <selection activeCell="G31" sqref="G31"/>
    </sheetView>
  </sheetViews>
  <sheetFormatPr baseColWidth="10" defaultRowHeight="15.6" x14ac:dyDescent="0.3"/>
  <cols>
    <col min="1" max="1" width="4.44140625" style="15" customWidth="1"/>
    <col min="2" max="2" width="11.5546875" style="20" customWidth="1"/>
    <col min="3" max="3" width="8.5546875" style="20" hidden="1" customWidth="1"/>
    <col min="4" max="4" width="3.21875" style="20" hidden="1" customWidth="1"/>
    <col min="5" max="5" width="17.109375" style="20" customWidth="1"/>
    <col min="6" max="6" width="6.5546875" style="20" customWidth="1"/>
    <col min="7" max="7" width="6" style="20" customWidth="1"/>
    <col min="8" max="8" width="17" style="20" customWidth="1"/>
    <col min="9" max="9" width="4.6640625" style="20" hidden="1" customWidth="1"/>
    <col min="10" max="10" width="6.6640625" style="16" customWidth="1"/>
    <col min="11" max="11" width="0.109375" style="17" hidden="1" customWidth="1"/>
    <col min="12" max="12" width="10.6640625" style="17" hidden="1" customWidth="1"/>
    <col min="13" max="13" width="0.109375" style="17" hidden="1" customWidth="1"/>
    <col min="14" max="14" width="10.6640625" style="17" hidden="1" customWidth="1"/>
    <col min="15" max="15" width="0.109375" style="17" hidden="1" customWidth="1"/>
    <col min="16" max="17" width="10.6640625" style="17" hidden="1" customWidth="1"/>
    <col min="18" max="18" width="0.109375" style="17" hidden="1" customWidth="1"/>
    <col min="19" max="24" width="10.6640625" style="17" hidden="1" customWidth="1"/>
    <col min="25" max="25" width="10.6640625" style="17" customWidth="1"/>
    <col min="26" max="26" width="11.5546875" style="20"/>
    <col min="27" max="27" width="11.5546875" style="24"/>
    <col min="28" max="32" width="11.5546875" style="20"/>
    <col min="33" max="33" width="11.5546875" style="15"/>
    <col min="34" max="34" width="6.44140625" style="17" customWidth="1"/>
    <col min="35" max="35" width="20.33203125" style="17" customWidth="1"/>
    <col min="36" max="42" width="11.5546875" style="15"/>
    <col min="43" max="16384" width="11.5546875" style="20"/>
  </cols>
  <sheetData>
    <row r="1" spans="2:35" s="15" customFormat="1" x14ac:dyDescent="0.3">
      <c r="J1" s="16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AA1" s="18"/>
      <c r="AH1" s="17"/>
      <c r="AI1" s="25" t="s">
        <v>124</v>
      </c>
    </row>
    <row r="2" spans="2:35" x14ac:dyDescent="0.3">
      <c r="B2" s="34" t="s">
        <v>11</v>
      </c>
      <c r="C2" s="35"/>
      <c r="D2" s="35"/>
      <c r="E2" s="35"/>
      <c r="F2" s="35"/>
      <c r="G2" s="35"/>
      <c r="H2" s="36"/>
      <c r="I2" s="19"/>
      <c r="Z2" s="26" t="s">
        <v>11</v>
      </c>
      <c r="AA2" s="27"/>
      <c r="AB2" s="27"/>
      <c r="AC2" s="27"/>
      <c r="AD2" s="27"/>
      <c r="AE2" s="27"/>
      <c r="AF2" s="28"/>
      <c r="AI2" s="25"/>
    </row>
    <row r="3" spans="2:35" x14ac:dyDescent="0.3">
      <c r="B3" s="21">
        <v>46184</v>
      </c>
      <c r="C3" s="22">
        <v>0</v>
      </c>
      <c r="D3" s="23" t="str">
        <f>RIGHT(B2,1)&amp;1</f>
        <v>A1</v>
      </c>
      <c r="E3" s="23" t="str">
        <f>IFERROR(INDEX(O:O,MATCH(D3,N:N,0)),"")</f>
        <v>Mexique</v>
      </c>
      <c r="F3" s="23">
        <v>2</v>
      </c>
      <c r="G3" s="23">
        <v>0</v>
      </c>
      <c r="H3" s="23" t="str">
        <f>IFERROR(INDEX(O:O,MATCH(I3,N:N,0)),"")</f>
        <v>Afrique du sud</v>
      </c>
      <c r="I3" s="20" t="str">
        <f>RIGHT(B2,1)&amp;2</f>
        <v>A2</v>
      </c>
      <c r="K3" s="17">
        <f>IF(F3="","",IF(F3&gt;G3,3,IF(F3=G3,1,0)))</f>
        <v>3</v>
      </c>
      <c r="L3" s="17">
        <f>IF(G3="","",IF(G3&gt;F3,3,IF(G3=F3,1,0)))</f>
        <v>0</v>
      </c>
      <c r="Z3" s="29"/>
      <c r="AA3" s="30"/>
      <c r="AB3" s="30"/>
      <c r="AC3" s="30"/>
      <c r="AD3" s="30"/>
      <c r="AE3" s="30"/>
      <c r="AF3" s="31"/>
      <c r="AH3" s="17" t="s">
        <v>102</v>
      </c>
      <c r="AI3" s="25" t="s">
        <v>110</v>
      </c>
    </row>
    <row r="4" spans="2:35" x14ac:dyDescent="0.3">
      <c r="B4" s="21">
        <v>46185</v>
      </c>
      <c r="C4" s="23"/>
      <c r="D4" s="23" t="str">
        <f>RIGHT(B2,1)&amp;3</f>
        <v>A3</v>
      </c>
      <c r="E4" s="23" t="str">
        <f t="shared" ref="E4:E8" si="0">IFERROR(INDEX(O:O,MATCH(D4,N:N,0)),"")</f>
        <v>Corée</v>
      </c>
      <c r="F4" s="23">
        <v>2</v>
      </c>
      <c r="G4" s="23">
        <v>1</v>
      </c>
      <c r="H4" s="23" t="str">
        <f t="shared" ref="H4:H8" si="1">IFERROR(INDEX(O:O,MATCH(I4,N:N,0)),"")</f>
        <v>Tchéquie</v>
      </c>
      <c r="I4" s="20" t="str">
        <f>RIGHT(B2,1)&amp;4</f>
        <v>A4</v>
      </c>
      <c r="K4" s="17">
        <f t="shared" ref="K4:K8" si="2">IF(F4="","",IF(F4&gt;G4,3,IF(F4=G4,1,0)))</f>
        <v>3</v>
      </c>
      <c r="L4" s="17">
        <f t="shared" ref="L4:L8" si="3">IF(G4="","",IF(G4&gt;F4,3,IF(G4=F4,1,0)))</f>
        <v>0</v>
      </c>
      <c r="O4" s="17" t="s">
        <v>0</v>
      </c>
      <c r="P4" s="17" t="s">
        <v>3</v>
      </c>
      <c r="Q4" s="17" t="s">
        <v>4</v>
      </c>
      <c r="R4" s="17" t="s">
        <v>5</v>
      </c>
      <c r="S4" s="17" t="s">
        <v>6</v>
      </c>
      <c r="T4" s="17" t="s">
        <v>15</v>
      </c>
      <c r="U4" s="17" t="s">
        <v>7</v>
      </c>
      <c r="V4" s="17" t="s">
        <v>8</v>
      </c>
      <c r="W4" s="17" t="s">
        <v>9</v>
      </c>
      <c r="X4" s="17" t="s">
        <v>10</v>
      </c>
      <c r="Z4" s="1"/>
      <c r="AA4" s="2" t="s">
        <v>71</v>
      </c>
      <c r="AB4" s="3" t="s">
        <v>8</v>
      </c>
      <c r="AC4" s="3" t="s">
        <v>3</v>
      </c>
      <c r="AD4" s="3" t="s">
        <v>4</v>
      </c>
      <c r="AE4" s="3" t="s">
        <v>5</v>
      </c>
      <c r="AF4" s="3" t="s">
        <v>72</v>
      </c>
      <c r="AH4" s="17" t="s">
        <v>103</v>
      </c>
      <c r="AI4" s="25" t="s">
        <v>111</v>
      </c>
    </row>
    <row r="5" spans="2:35" x14ac:dyDescent="0.3">
      <c r="B5" s="21">
        <v>46192</v>
      </c>
      <c r="C5" s="23"/>
      <c r="D5" s="23" t="str">
        <f>RIGHT(B2,1)&amp;1</f>
        <v>A1</v>
      </c>
      <c r="E5" s="23" t="str">
        <f t="shared" si="0"/>
        <v>Mexique</v>
      </c>
      <c r="F5" s="23">
        <v>1</v>
      </c>
      <c r="G5" s="23">
        <v>0</v>
      </c>
      <c r="H5" s="23" t="str">
        <f t="shared" si="1"/>
        <v>Corée</v>
      </c>
      <c r="I5" s="20" t="str">
        <f>RIGHT(B2,1)&amp;3</f>
        <v>A3</v>
      </c>
      <c r="K5" s="17">
        <f t="shared" si="2"/>
        <v>3</v>
      </c>
      <c r="L5" s="17">
        <f t="shared" si="3"/>
        <v>0</v>
      </c>
      <c r="N5" s="17" t="str">
        <f>RIGHT(B2,1)&amp;1</f>
        <v>A1</v>
      </c>
      <c r="O5" s="17" t="s">
        <v>12</v>
      </c>
      <c r="P5" s="17">
        <f>COUNTIFS(D:D,N5,K:K,3)+COUNTIFS(I:I,N5,L:L,3)</f>
        <v>2</v>
      </c>
      <c r="Q5" s="17">
        <f>COUNTIFS(D:D,N5,K:K,1)+COUNTIFS(I:I,N5,L:L,1)</f>
        <v>0</v>
      </c>
      <c r="R5" s="17">
        <f>COUNTIFS(D:D,N5,K:K,0)+COUNTIFS(I:I,N5,L:L,0)</f>
        <v>0</v>
      </c>
      <c r="S5" s="17">
        <f>SUMIF(D:D,N5,F:F)+SUMIF(I:I,N5,G:G)</f>
        <v>3</v>
      </c>
      <c r="T5" s="17">
        <f>SUMIF(D:D,N5,G:G)+SUMIF(I:I,N5,F:F)</f>
        <v>0</v>
      </c>
      <c r="U5" s="17">
        <f>S5-T5</f>
        <v>3</v>
      </c>
      <c r="V5" s="17">
        <f>P5*3+Q5</f>
        <v>6</v>
      </c>
      <c r="W5" s="17">
        <f>V5*1000+U5*100+S5</f>
        <v>6303</v>
      </c>
      <c r="X5" s="17" t="str">
        <f>RIGHT(B2,1)&amp;RANK(W5,W5:W8)</f>
        <v>A1</v>
      </c>
      <c r="Z5" s="4" t="s">
        <v>73</v>
      </c>
      <c r="AA5" s="5" t="str">
        <f>IFERROR(INDEX(O5:O8,MATCH(N5,X5:X8,0)),"")</f>
        <v>Mexique</v>
      </c>
      <c r="AB5" s="4">
        <f>IFERROR(INDEX(V5:V8,MATCH(N5,X5:X8,0)),"")</f>
        <v>6</v>
      </c>
      <c r="AC5" s="4">
        <f>IFERROR(INDEX(P5:P8,MATCH(N5,X5:X8,0)),"")</f>
        <v>2</v>
      </c>
      <c r="AD5" s="4">
        <f>IFERROR(INDEX(Q5:Q8,MATCH(N5,X5:X8,0)),"")</f>
        <v>0</v>
      </c>
      <c r="AE5" s="4">
        <f>IFERROR(INDEX(R5:R8,MATCH(N5,X5:X8,0)),"")</f>
        <v>0</v>
      </c>
      <c r="AF5" s="4">
        <f>IFERROR(INDEX(U5:U8,MATCH(N5,X5:X8,0)),"")</f>
        <v>3</v>
      </c>
      <c r="AH5" s="17" t="s">
        <v>104</v>
      </c>
      <c r="AI5" s="25" t="s">
        <v>112</v>
      </c>
    </row>
    <row r="6" spans="2:35" x14ac:dyDescent="0.3">
      <c r="B6" s="21">
        <v>46191</v>
      </c>
      <c r="C6" s="23"/>
      <c r="D6" s="23" t="str">
        <f>RIGHT(B2,1)&amp;4</f>
        <v>A4</v>
      </c>
      <c r="E6" s="23" t="str">
        <f t="shared" si="0"/>
        <v>Tchéquie</v>
      </c>
      <c r="F6" s="23">
        <v>1</v>
      </c>
      <c r="G6" s="23">
        <v>1</v>
      </c>
      <c r="H6" s="23" t="str">
        <f t="shared" si="1"/>
        <v>Afrique du sud</v>
      </c>
      <c r="I6" s="20" t="str">
        <f>RIGHT(B2,1)&amp;2</f>
        <v>A2</v>
      </c>
      <c r="K6" s="17">
        <f t="shared" si="2"/>
        <v>1</v>
      </c>
      <c r="L6" s="17">
        <f t="shared" si="3"/>
        <v>1</v>
      </c>
      <c r="N6" s="17" t="str">
        <f>RIGHT(B2,1)&amp;2</f>
        <v>A2</v>
      </c>
      <c r="O6" s="17" t="s">
        <v>13</v>
      </c>
      <c r="P6" s="17">
        <f t="shared" ref="P6:P8" si="4">COUNTIFS(D:D,N6,K:K,3)+COUNTIFS(I:I,N6,L:L,3)</f>
        <v>0</v>
      </c>
      <c r="Q6" s="17">
        <f t="shared" ref="Q6:Q8" si="5">COUNTIFS(D:D,N6,K:K,1)+COUNTIFS(I:I,N6,L:L,1)</f>
        <v>1</v>
      </c>
      <c r="R6" s="17">
        <f t="shared" ref="R6:R8" si="6">COUNTIFS(D:D,N6,K:K,0)+COUNTIFS(I:I,N6,L:L,0)</f>
        <v>1</v>
      </c>
      <c r="S6" s="17">
        <f>SUMIF(D:D,N6,F:F)+SUMIF(I:I,N6,G:G)</f>
        <v>1</v>
      </c>
      <c r="T6" s="17">
        <f t="shared" ref="T6:T8" si="7">SUMIF(D:D,N6,G:G)+SUMIF(I:I,N6,F:F)</f>
        <v>3</v>
      </c>
      <c r="U6" s="17">
        <f t="shared" ref="U6:U8" si="8">S6-T6</f>
        <v>-2</v>
      </c>
      <c r="V6" s="17">
        <f t="shared" ref="V6:V8" si="9">P6*3+Q6</f>
        <v>1</v>
      </c>
      <c r="W6" s="17">
        <f t="shared" ref="W6:W8" si="10">V6*1000+U6*100+S6</f>
        <v>801</v>
      </c>
      <c r="X6" s="17" t="str">
        <f>RIGHT(B2,1)&amp;RANK(W6,W5:W8)</f>
        <v>A4</v>
      </c>
      <c r="Z6" s="4" t="s">
        <v>74</v>
      </c>
      <c r="AA6" s="5" t="str">
        <f>IFERROR(INDEX(O5:O8,MATCH(N6,X5:X8,0)),"")</f>
        <v>Corée</v>
      </c>
      <c r="AB6" s="4">
        <f>IFERROR(INDEX(V5:V8,MATCH(N6,X5:X8,0)),"")</f>
        <v>3</v>
      </c>
      <c r="AC6" s="4">
        <f>IFERROR(INDEX(P5:P8,MATCH(N6,X5:X8,0)),"")</f>
        <v>1</v>
      </c>
      <c r="AD6" s="4">
        <f>IFERROR(INDEX(Q5:Q8,MATCH(N6,X5:X8,0)),"")</f>
        <v>0</v>
      </c>
      <c r="AE6" s="4">
        <f>IFERROR(INDEX(R5:R8,MATCH(N6,X5:X8,0)),"")</f>
        <v>1</v>
      </c>
      <c r="AF6" s="4">
        <f>IFERROR(INDEX(U5:U8,MATCH(N6,X5:X8,0)),"")</f>
        <v>0</v>
      </c>
      <c r="AH6" s="17" t="s">
        <v>105</v>
      </c>
      <c r="AI6" s="25" t="s">
        <v>113</v>
      </c>
    </row>
    <row r="7" spans="2:35" x14ac:dyDescent="0.3">
      <c r="B7" s="21">
        <v>46198</v>
      </c>
      <c r="C7" s="23"/>
      <c r="D7" s="23" t="str">
        <f>RIGHT(B2,1)&amp;4</f>
        <v>A4</v>
      </c>
      <c r="E7" s="23" t="str">
        <f t="shared" si="0"/>
        <v>Tchéquie</v>
      </c>
      <c r="F7" s="23"/>
      <c r="G7" s="23"/>
      <c r="H7" s="23" t="str">
        <f t="shared" si="1"/>
        <v>Mexique</v>
      </c>
      <c r="I7" s="20" t="str">
        <f>RIGHT(B2,1)&amp;1</f>
        <v>A1</v>
      </c>
      <c r="K7" s="17" t="str">
        <f t="shared" si="2"/>
        <v/>
      </c>
      <c r="L7" s="17" t="str">
        <f t="shared" si="3"/>
        <v/>
      </c>
      <c r="N7" s="17" t="str">
        <f>RIGHT(B2,1)&amp;3</f>
        <v>A3</v>
      </c>
      <c r="O7" s="17" t="s">
        <v>14</v>
      </c>
      <c r="P7" s="17">
        <f t="shared" si="4"/>
        <v>1</v>
      </c>
      <c r="Q7" s="17">
        <f t="shared" si="5"/>
        <v>0</v>
      </c>
      <c r="R7" s="17">
        <f t="shared" si="6"/>
        <v>1</v>
      </c>
      <c r="S7" s="17">
        <f t="shared" ref="S7:S8" si="11">SUMIF(D:D,N7,F:F)+SUMIF(I:I,N7,G:G)</f>
        <v>2</v>
      </c>
      <c r="T7" s="17">
        <f t="shared" si="7"/>
        <v>2</v>
      </c>
      <c r="U7" s="17">
        <f t="shared" si="8"/>
        <v>0</v>
      </c>
      <c r="V7" s="17">
        <f t="shared" si="9"/>
        <v>3</v>
      </c>
      <c r="W7" s="17">
        <f t="shared" si="10"/>
        <v>3002</v>
      </c>
      <c r="X7" s="17" t="str">
        <f>RIGHT(B2,1)&amp;RANK(W7,W5:W8)</f>
        <v>A2</v>
      </c>
      <c r="Z7" s="6" t="s">
        <v>75</v>
      </c>
      <c r="AA7" s="7" t="str">
        <f>IFERROR(INDEX(O5:O8,MATCH(N7,X5:X8,0)),"")</f>
        <v>Tchéquie</v>
      </c>
      <c r="AB7" s="6">
        <f>IFERROR(INDEX(V5:V8,MATCH(N7,X5:X8,0)),"")</f>
        <v>1</v>
      </c>
      <c r="AC7" s="6">
        <f>IFERROR(INDEX(P5:P8,MATCH(N7,X5:X8,0)),"")</f>
        <v>0</v>
      </c>
      <c r="AD7" s="6">
        <f>IFERROR(INDEX(Q5:Q8,MATCH(N7,X5:X8,0)),"")</f>
        <v>1</v>
      </c>
      <c r="AE7" s="6">
        <f>IFERROR(INDEX(R5:R8,MATCH(N7,X5:X8,0)),"")</f>
        <v>1</v>
      </c>
      <c r="AF7" s="6">
        <f>IFERROR(INDEX(U5:U8,MATCH(N7,X5:X8,0)),"")</f>
        <v>-1</v>
      </c>
      <c r="AH7" s="17" t="s">
        <v>106</v>
      </c>
      <c r="AI7" s="25" t="s">
        <v>114</v>
      </c>
    </row>
    <row r="8" spans="2:35" x14ac:dyDescent="0.3">
      <c r="B8" s="21">
        <v>46198</v>
      </c>
      <c r="C8" s="23"/>
      <c r="D8" s="23" t="str">
        <f>RIGHT(B2,1)&amp;2</f>
        <v>A2</v>
      </c>
      <c r="E8" s="23" t="str">
        <f t="shared" si="0"/>
        <v>Afrique du sud</v>
      </c>
      <c r="F8" s="23"/>
      <c r="G8" s="23"/>
      <c r="H8" s="23" t="str">
        <f t="shared" si="1"/>
        <v>Corée</v>
      </c>
      <c r="I8" s="20" t="str">
        <f>RIGHT(B2,1)&amp;3</f>
        <v>A3</v>
      </c>
      <c r="K8" s="17" t="str">
        <f t="shared" si="2"/>
        <v/>
      </c>
      <c r="L8" s="17" t="str">
        <f t="shared" si="3"/>
        <v/>
      </c>
      <c r="N8" s="17" t="str">
        <f>RIGHT(B2,1)&amp;4</f>
        <v>A4</v>
      </c>
      <c r="O8" s="17" t="s">
        <v>77</v>
      </c>
      <c r="P8" s="17">
        <f t="shared" si="4"/>
        <v>0</v>
      </c>
      <c r="Q8" s="17">
        <f t="shared" si="5"/>
        <v>1</v>
      </c>
      <c r="R8" s="17">
        <f t="shared" si="6"/>
        <v>1</v>
      </c>
      <c r="S8" s="17">
        <f t="shared" si="11"/>
        <v>2</v>
      </c>
      <c r="T8" s="17">
        <f t="shared" si="7"/>
        <v>3</v>
      </c>
      <c r="U8" s="17">
        <f t="shared" si="8"/>
        <v>-1</v>
      </c>
      <c r="V8" s="17">
        <f t="shared" si="9"/>
        <v>1</v>
      </c>
      <c r="W8" s="17">
        <f t="shared" si="10"/>
        <v>902</v>
      </c>
      <c r="X8" s="17" t="str">
        <f>RIGHT(B2,1)&amp;RANK(W8,W5:W8)</f>
        <v>A3</v>
      </c>
      <c r="Z8" s="6" t="s">
        <v>76</v>
      </c>
      <c r="AA8" s="7" t="str">
        <f>IFERROR(INDEX(O5:O8,MATCH(N8,X5:X8,0)),"")</f>
        <v>Afrique du sud</v>
      </c>
      <c r="AB8" s="6">
        <f>IFERROR(INDEX(V5:V8,MATCH(N8,X5:X8,0)),"")</f>
        <v>1</v>
      </c>
      <c r="AC8" s="6">
        <f>IFERROR(INDEX(P5:P8,MATCH(N8,X5:X8,0)),"")</f>
        <v>0</v>
      </c>
      <c r="AD8" s="6">
        <f>IFERROR(INDEX(Q5:Q8,MATCH(N8,X5:X8,0)),"")</f>
        <v>1</v>
      </c>
      <c r="AE8" s="6">
        <f>IFERROR(INDEX(R5:R8,MATCH(N8,X5:X8,0)),"")</f>
        <v>1</v>
      </c>
      <c r="AF8" s="6">
        <f>IFERROR(INDEX(U5:U8,MATCH(N8,X5:X8,0)),"")</f>
        <v>-2</v>
      </c>
      <c r="AH8" s="17" t="s">
        <v>107</v>
      </c>
      <c r="AI8" s="25" t="s">
        <v>115</v>
      </c>
    </row>
    <row r="9" spans="2:35" s="15" customFormat="1" x14ac:dyDescent="0.3">
      <c r="J9" s="16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AA9" s="18"/>
      <c r="AH9" s="17" t="s">
        <v>108</v>
      </c>
      <c r="AI9" s="25" t="s">
        <v>116</v>
      </c>
    </row>
    <row r="10" spans="2:35" x14ac:dyDescent="0.3">
      <c r="B10" s="37" t="s">
        <v>16</v>
      </c>
      <c r="C10" s="37"/>
      <c r="D10" s="37"/>
      <c r="E10" s="37"/>
      <c r="F10" s="37"/>
      <c r="G10" s="37"/>
      <c r="H10" s="37"/>
      <c r="Z10" s="26" t="s">
        <v>16</v>
      </c>
      <c r="AA10" s="27"/>
      <c r="AB10" s="27"/>
      <c r="AC10" s="27"/>
      <c r="AD10" s="27"/>
      <c r="AE10" s="27"/>
      <c r="AF10" s="28"/>
      <c r="AH10" s="17" t="s">
        <v>109</v>
      </c>
      <c r="AI10" s="25" t="s">
        <v>117</v>
      </c>
    </row>
    <row r="11" spans="2:35" x14ac:dyDescent="0.3">
      <c r="B11" s="21">
        <v>46185</v>
      </c>
      <c r="C11" s="22">
        <v>0</v>
      </c>
      <c r="D11" s="23" t="str">
        <f>RIGHT(B10,1)&amp;1</f>
        <v>B1</v>
      </c>
      <c r="E11" s="23" t="str">
        <f>IFERROR(INDEX(O:O,MATCH(D11,N:N,0)),"")</f>
        <v>Canada</v>
      </c>
      <c r="F11" s="23">
        <v>1</v>
      </c>
      <c r="G11" s="23">
        <v>1</v>
      </c>
      <c r="H11" s="23" t="str">
        <f>IFERROR(INDEX(O:O,MATCH(I11,N:N,0)),"")</f>
        <v>Bosnie</v>
      </c>
      <c r="I11" s="20" t="str">
        <f>RIGHT(B10,1)&amp;2</f>
        <v>B2</v>
      </c>
      <c r="K11" s="17">
        <f>IF(F11="","",IF(F11&gt;G11,3,IF(F11=G11,1,0)))</f>
        <v>1</v>
      </c>
      <c r="L11" s="17">
        <f>IF(G11="","",IF(G11&gt;F11,3,IF(G11=F11,1,0)))</f>
        <v>1</v>
      </c>
      <c r="Z11" s="29"/>
      <c r="AA11" s="30"/>
      <c r="AB11" s="30"/>
      <c r="AC11" s="30"/>
      <c r="AD11" s="30"/>
      <c r="AE11" s="30"/>
      <c r="AF11" s="31"/>
    </row>
    <row r="12" spans="2:35" x14ac:dyDescent="0.3">
      <c r="B12" s="21">
        <v>46186</v>
      </c>
      <c r="C12" s="23"/>
      <c r="D12" s="23" t="str">
        <f>RIGHT(B10,1)&amp;3</f>
        <v>B3</v>
      </c>
      <c r="E12" s="23" t="str">
        <f t="shared" ref="E12:E16" si="12">IFERROR(INDEX(O:O,MATCH(D12,N:N,0)),"")</f>
        <v>Qatar</v>
      </c>
      <c r="F12" s="23">
        <v>1</v>
      </c>
      <c r="G12" s="23">
        <v>1</v>
      </c>
      <c r="H12" s="23" t="str">
        <f t="shared" ref="H12:H16" si="13">IFERROR(INDEX(O:O,MATCH(I12,N:N,0)),"")</f>
        <v>Suisse</v>
      </c>
      <c r="I12" s="20" t="str">
        <f>RIGHT(B10,1)&amp;4</f>
        <v>B4</v>
      </c>
      <c r="K12" s="17">
        <f t="shared" ref="K12:K16" si="14">IF(F12="","",IF(F12&gt;G12,3,IF(F12=G12,1,0)))</f>
        <v>1</v>
      </c>
      <c r="L12" s="17">
        <f t="shared" ref="L12:L16" si="15">IF(G12="","",IF(G12&gt;F12,3,IF(G12=F12,1,0)))</f>
        <v>1</v>
      </c>
      <c r="O12" s="17" t="s">
        <v>0</v>
      </c>
      <c r="P12" s="17" t="s">
        <v>3</v>
      </c>
      <c r="Q12" s="17" t="s">
        <v>4</v>
      </c>
      <c r="R12" s="17" t="s">
        <v>5</v>
      </c>
      <c r="S12" s="17" t="s">
        <v>6</v>
      </c>
      <c r="T12" s="17" t="s">
        <v>15</v>
      </c>
      <c r="U12" s="17" t="s">
        <v>7</v>
      </c>
      <c r="V12" s="17" t="s">
        <v>8</v>
      </c>
      <c r="W12" s="17" t="s">
        <v>9</v>
      </c>
      <c r="X12" s="17" t="s">
        <v>10</v>
      </c>
      <c r="Z12" s="8"/>
      <c r="AA12" s="9" t="s">
        <v>71</v>
      </c>
      <c r="AB12" s="3" t="s">
        <v>8</v>
      </c>
      <c r="AC12" s="3" t="s">
        <v>3</v>
      </c>
      <c r="AD12" s="3" t="s">
        <v>4</v>
      </c>
      <c r="AE12" s="3" t="s">
        <v>5</v>
      </c>
      <c r="AF12" s="3" t="s">
        <v>72</v>
      </c>
    </row>
    <row r="13" spans="2:35" x14ac:dyDescent="0.3">
      <c r="B13" s="21">
        <v>46192</v>
      </c>
      <c r="C13" s="23"/>
      <c r="D13" s="23" t="str">
        <f>RIGHT(B10,1)&amp;1</f>
        <v>B1</v>
      </c>
      <c r="E13" s="23" t="str">
        <f t="shared" si="12"/>
        <v>Canada</v>
      </c>
      <c r="F13" s="23">
        <v>6</v>
      </c>
      <c r="G13" s="23">
        <v>0</v>
      </c>
      <c r="H13" s="23" t="str">
        <f t="shared" si="13"/>
        <v>Qatar</v>
      </c>
      <c r="I13" s="20" t="str">
        <f>RIGHT(B10,1)&amp;3</f>
        <v>B3</v>
      </c>
      <c r="K13" s="17">
        <f t="shared" si="14"/>
        <v>3</v>
      </c>
      <c r="L13" s="17">
        <f t="shared" si="15"/>
        <v>0</v>
      </c>
      <c r="N13" s="17" t="str">
        <f>RIGHT(B10,1)&amp;1</f>
        <v>B1</v>
      </c>
      <c r="O13" s="17" t="s">
        <v>27</v>
      </c>
      <c r="P13" s="17">
        <f>COUNTIFS(D:D,N13,K:K,3)+COUNTIFS(I:I,N13,L:L,3)</f>
        <v>1</v>
      </c>
      <c r="Q13" s="17">
        <f>COUNTIFS(D:D,N13,K:K,1)+COUNTIFS(I:I,N13,L:L,1)</f>
        <v>1</v>
      </c>
      <c r="R13" s="17">
        <f>COUNTIFS(D:D,N13,K:K,0)+COUNTIFS(I:I,N13,L:L,0)</f>
        <v>0</v>
      </c>
      <c r="S13" s="17">
        <f>SUMIF(D:D,N13,F:F)+SUMIF(I:I,N13,G:G)</f>
        <v>7</v>
      </c>
      <c r="T13" s="17">
        <f>SUMIF(D:D,N13,G:G)+SUMIF(I:I,N13,F:F)</f>
        <v>1</v>
      </c>
      <c r="U13" s="17">
        <f>S13-T13</f>
        <v>6</v>
      </c>
      <c r="V13" s="17">
        <f>P13*3+Q13</f>
        <v>4</v>
      </c>
      <c r="W13" s="17">
        <f>V13*1000+U13*100+S13</f>
        <v>4607</v>
      </c>
      <c r="X13" s="17" t="str">
        <f>RIGHT(B10,1)&amp;RANK(W13,W13:W16)</f>
        <v>B1</v>
      </c>
      <c r="Z13" s="4" t="s">
        <v>73</v>
      </c>
      <c r="AA13" s="5" t="str">
        <f>IFERROR(INDEX(O13:O16,MATCH(N13,X13:X16,0)),"")</f>
        <v>Canada</v>
      </c>
      <c r="AB13" s="4">
        <f>IFERROR(INDEX(V13:V16,MATCH(N13,X13:X16,0)),"")</f>
        <v>4</v>
      </c>
      <c r="AC13" s="4">
        <f>IFERROR(INDEX(P13:P16,MATCH(N13,X13:X16,0)),"")</f>
        <v>1</v>
      </c>
      <c r="AD13" s="4">
        <f>IFERROR(INDEX(Q13:Q16,MATCH(N13,X13:X16,0)),"")</f>
        <v>1</v>
      </c>
      <c r="AE13" s="4">
        <f>IFERROR(INDEX(R13:R16,MATCH(N13,X13:X16,0)),"")</f>
        <v>0</v>
      </c>
      <c r="AF13" s="4">
        <f>IFERROR(INDEX(U13:U16,MATCH(N13,X13:X16,0)),"")</f>
        <v>6</v>
      </c>
    </row>
    <row r="14" spans="2:35" x14ac:dyDescent="0.3">
      <c r="B14" s="21">
        <v>46191</v>
      </c>
      <c r="C14" s="23"/>
      <c r="D14" s="23" t="str">
        <f>RIGHT(B10,1)&amp;4</f>
        <v>B4</v>
      </c>
      <c r="E14" s="23" t="str">
        <f t="shared" si="12"/>
        <v>Suisse</v>
      </c>
      <c r="F14" s="23">
        <v>4</v>
      </c>
      <c r="G14" s="23">
        <v>1</v>
      </c>
      <c r="H14" s="23" t="str">
        <f t="shared" si="13"/>
        <v>Bosnie</v>
      </c>
      <c r="I14" s="20" t="str">
        <f>RIGHT(B10,1)&amp;2</f>
        <v>B2</v>
      </c>
      <c r="K14" s="17">
        <f t="shared" si="14"/>
        <v>3</v>
      </c>
      <c r="L14" s="17">
        <f t="shared" si="15"/>
        <v>0</v>
      </c>
      <c r="N14" s="17" t="str">
        <f>RIGHT(B10,1)&amp;2</f>
        <v>B2</v>
      </c>
      <c r="O14" s="17" t="s">
        <v>28</v>
      </c>
      <c r="P14" s="17">
        <f t="shared" ref="P14:P16" si="16">COUNTIFS(D:D,N14,K:K,3)+COUNTIFS(I:I,N14,L:L,3)</f>
        <v>0</v>
      </c>
      <c r="Q14" s="17">
        <f t="shared" ref="Q14:Q16" si="17">COUNTIFS(D:D,N14,K:K,1)+COUNTIFS(I:I,N14,L:L,1)</f>
        <v>1</v>
      </c>
      <c r="R14" s="17">
        <f t="shared" ref="R14:R16" si="18">COUNTIFS(D:D,N14,K:K,0)+COUNTIFS(I:I,N14,L:L,0)</f>
        <v>1</v>
      </c>
      <c r="S14" s="17">
        <f>SUMIF(D:D,N14,F:F)+SUMIF(I:I,N14,G:G)</f>
        <v>2</v>
      </c>
      <c r="T14" s="17">
        <f t="shared" ref="T14:T16" si="19">SUMIF(D:D,N14,G:G)+SUMIF(I:I,N14,F:F)</f>
        <v>5</v>
      </c>
      <c r="U14" s="17">
        <f t="shared" ref="U14:U16" si="20">S14-T14</f>
        <v>-3</v>
      </c>
      <c r="V14" s="17">
        <f t="shared" ref="V14:V16" si="21">P14*3+Q14</f>
        <v>1</v>
      </c>
      <c r="W14" s="17">
        <f t="shared" ref="W14:W16" si="22">V14*1000+U14*100+S14</f>
        <v>702</v>
      </c>
      <c r="X14" s="17" t="str">
        <f>RIGHT(B10,1)&amp;RANK(W14,W13:W16)</f>
        <v>B3</v>
      </c>
      <c r="Z14" s="4" t="s">
        <v>74</v>
      </c>
      <c r="AA14" s="5" t="str">
        <f>IFERROR(INDEX(O13:O16,MATCH(N14,X13:X16,0)),"")</f>
        <v>Suisse</v>
      </c>
      <c r="AB14" s="4">
        <f>IFERROR(INDEX(V13:V16,MATCH(N14,X13:X16,0)),"")</f>
        <v>4</v>
      </c>
      <c r="AC14" s="4">
        <f>IFERROR(INDEX(P13:P16,MATCH(N14,X13:X16,0)),"")</f>
        <v>1</v>
      </c>
      <c r="AD14" s="4">
        <f>IFERROR(INDEX(Q13:Q16,MATCH(N14,X13:X16,0)),"")</f>
        <v>1</v>
      </c>
      <c r="AE14" s="4">
        <f>IFERROR(INDEX(R13:R16,MATCH(N14,X13:X16,0)),"")</f>
        <v>0</v>
      </c>
      <c r="AF14" s="4">
        <f>IFERROR(INDEX(U13:U16,MATCH(N14,X13:X16,0)),"")</f>
        <v>3</v>
      </c>
    </row>
    <row r="15" spans="2:35" x14ac:dyDescent="0.3">
      <c r="B15" s="21">
        <v>46197</v>
      </c>
      <c r="C15" s="23"/>
      <c r="D15" s="23" t="str">
        <f>RIGHT(B10,1)&amp;4</f>
        <v>B4</v>
      </c>
      <c r="E15" s="23" t="str">
        <f t="shared" si="12"/>
        <v>Suisse</v>
      </c>
      <c r="F15" s="23"/>
      <c r="G15" s="23"/>
      <c r="H15" s="23" t="str">
        <f t="shared" si="13"/>
        <v>Canada</v>
      </c>
      <c r="I15" s="20" t="str">
        <f>RIGHT(B10,1)&amp;1</f>
        <v>B1</v>
      </c>
      <c r="K15" s="17" t="str">
        <f t="shared" si="14"/>
        <v/>
      </c>
      <c r="L15" s="17" t="str">
        <f t="shared" si="15"/>
        <v/>
      </c>
      <c r="N15" s="17" t="str">
        <f>RIGHT(B10,1)&amp;3</f>
        <v>B3</v>
      </c>
      <c r="O15" s="17" t="s">
        <v>29</v>
      </c>
      <c r="P15" s="17">
        <f t="shared" si="16"/>
        <v>0</v>
      </c>
      <c r="Q15" s="17">
        <f t="shared" si="17"/>
        <v>1</v>
      </c>
      <c r="R15" s="17">
        <f t="shared" si="18"/>
        <v>1</v>
      </c>
      <c r="S15" s="17">
        <f t="shared" ref="S15:S16" si="23">SUMIF(D:D,N15,F:F)+SUMIF(I:I,N15,G:G)</f>
        <v>1</v>
      </c>
      <c r="T15" s="17">
        <f t="shared" si="19"/>
        <v>7</v>
      </c>
      <c r="U15" s="17">
        <f t="shared" si="20"/>
        <v>-6</v>
      </c>
      <c r="V15" s="17">
        <f t="shared" si="21"/>
        <v>1</v>
      </c>
      <c r="W15" s="17">
        <f t="shared" si="22"/>
        <v>401</v>
      </c>
      <c r="X15" s="17" t="str">
        <f>RIGHT(B10,1)&amp;RANK(W15,W13:W16)</f>
        <v>B4</v>
      </c>
      <c r="Z15" s="6" t="s">
        <v>75</v>
      </c>
      <c r="AA15" s="7" t="str">
        <f>IFERROR(INDEX(O13:O16,MATCH(N15,X13:X16,0)),"")</f>
        <v>Bosnie</v>
      </c>
      <c r="AB15" s="6">
        <f>IFERROR(INDEX(V13:V16,MATCH(N15,X13:X16,0)),"")</f>
        <v>1</v>
      </c>
      <c r="AC15" s="6">
        <f>IFERROR(INDEX(P13:P16,MATCH(N15,X13:X16,0)),"")</f>
        <v>0</v>
      </c>
      <c r="AD15" s="6">
        <f>IFERROR(INDEX(Q13:Q16,MATCH(N15,X13:X16,0)),"")</f>
        <v>1</v>
      </c>
      <c r="AE15" s="6">
        <f>IFERROR(INDEX(R13:R16,MATCH(N15,X13:X16,0)),"")</f>
        <v>1</v>
      </c>
      <c r="AF15" s="6">
        <f>IFERROR(INDEX(U13:U16,MATCH(N15,X13:X16,0)),"")</f>
        <v>-3</v>
      </c>
    </row>
    <row r="16" spans="2:35" x14ac:dyDescent="0.3">
      <c r="B16" s="21">
        <v>46197</v>
      </c>
      <c r="C16" s="23"/>
      <c r="D16" s="23" t="str">
        <f>RIGHT(B10,1)&amp;2</f>
        <v>B2</v>
      </c>
      <c r="E16" s="23" t="str">
        <f t="shared" si="12"/>
        <v>Bosnie</v>
      </c>
      <c r="F16" s="23"/>
      <c r="G16" s="23"/>
      <c r="H16" s="23" t="str">
        <f t="shared" si="13"/>
        <v>Qatar</v>
      </c>
      <c r="I16" s="20" t="str">
        <f>RIGHT(B10,1)&amp;3</f>
        <v>B3</v>
      </c>
      <c r="K16" s="17" t="str">
        <f t="shared" si="14"/>
        <v/>
      </c>
      <c r="L16" s="17" t="str">
        <f t="shared" si="15"/>
        <v/>
      </c>
      <c r="N16" s="17" t="str">
        <f>RIGHT(B10,1)&amp;4</f>
        <v>B4</v>
      </c>
      <c r="O16" s="17" t="s">
        <v>30</v>
      </c>
      <c r="P16" s="17">
        <f t="shared" si="16"/>
        <v>1</v>
      </c>
      <c r="Q16" s="17">
        <f t="shared" si="17"/>
        <v>1</v>
      </c>
      <c r="R16" s="17">
        <f t="shared" si="18"/>
        <v>0</v>
      </c>
      <c r="S16" s="17">
        <f t="shared" si="23"/>
        <v>5</v>
      </c>
      <c r="T16" s="17">
        <f t="shared" si="19"/>
        <v>2</v>
      </c>
      <c r="U16" s="17">
        <f t="shared" si="20"/>
        <v>3</v>
      </c>
      <c r="V16" s="17">
        <f t="shared" si="21"/>
        <v>4</v>
      </c>
      <c r="W16" s="17">
        <f t="shared" si="22"/>
        <v>4305</v>
      </c>
      <c r="X16" s="17" t="str">
        <f>RIGHT(B10,1)&amp;RANK(W16,W13:W16)</f>
        <v>B2</v>
      </c>
      <c r="Z16" s="6" t="s">
        <v>76</v>
      </c>
      <c r="AA16" s="7" t="str">
        <f>IFERROR(INDEX(O13:O16,MATCH(N16,X13:X16,0)),"")</f>
        <v>Qatar</v>
      </c>
      <c r="AB16" s="6">
        <f>IFERROR(INDEX(V13:V16,MATCH(N16,X13:X16,0)),"")</f>
        <v>1</v>
      </c>
      <c r="AC16" s="6">
        <f>IFERROR(INDEX(P13:P16,MATCH(N16,X13:X16,0)),"")</f>
        <v>0</v>
      </c>
      <c r="AD16" s="6">
        <f>IFERROR(INDEX(Q13:Q16,MATCH(N16,X13:X16,0)),"")</f>
        <v>1</v>
      </c>
      <c r="AE16" s="6">
        <f>IFERROR(INDEX(R13:R16,MATCH(N16,X13:X16,0)),"")</f>
        <v>1</v>
      </c>
      <c r="AF16" s="6">
        <f>IFERROR(INDEX(U13:U16,MATCH(N16,X13:X16,0)),"")</f>
        <v>-6</v>
      </c>
    </row>
    <row r="17" spans="2:35" s="15" customFormat="1" x14ac:dyDescent="0.3">
      <c r="J17" s="16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AA17" s="18"/>
      <c r="AH17" s="17"/>
      <c r="AI17" s="17"/>
    </row>
    <row r="18" spans="2:35" x14ac:dyDescent="0.3">
      <c r="B18" s="33" t="s">
        <v>17</v>
      </c>
      <c r="C18" s="33"/>
      <c r="D18" s="33"/>
      <c r="E18" s="33"/>
      <c r="F18" s="33"/>
      <c r="G18" s="33"/>
      <c r="H18" s="33"/>
      <c r="Z18" s="26" t="s">
        <v>17</v>
      </c>
      <c r="AA18" s="27"/>
      <c r="AB18" s="27"/>
      <c r="AC18" s="27"/>
      <c r="AD18" s="27"/>
      <c r="AE18" s="27"/>
      <c r="AF18" s="28"/>
    </row>
    <row r="19" spans="2:35" x14ac:dyDescent="0.3">
      <c r="B19" s="21">
        <v>46187</v>
      </c>
      <c r="C19" s="22">
        <v>0</v>
      </c>
      <c r="D19" s="23" t="str">
        <f>RIGHT(B18,1)&amp;1</f>
        <v>C1</v>
      </c>
      <c r="E19" s="23" t="str">
        <f>IFERROR(INDEX(O:O,MATCH(D19,N:N,0)),"")</f>
        <v>Brésil</v>
      </c>
      <c r="F19" s="23">
        <v>1</v>
      </c>
      <c r="G19" s="23">
        <v>1</v>
      </c>
      <c r="H19" s="23" t="str">
        <f>IFERROR(INDEX(O:O,MATCH(I19,N:N,0)),"")</f>
        <v>Maroc</v>
      </c>
      <c r="I19" s="20" t="str">
        <f>RIGHT(B18,1)&amp;2</f>
        <v>C2</v>
      </c>
      <c r="K19" s="17">
        <f>IF(F19="","",IF(F19&gt;G19,3,IF(F19=G19,1,0)))</f>
        <v>1</v>
      </c>
      <c r="L19" s="17">
        <f>IF(G19="","",IF(G19&gt;F19,3,IF(G19=F19,1,0)))</f>
        <v>1</v>
      </c>
      <c r="Z19" s="29"/>
      <c r="AA19" s="30"/>
      <c r="AB19" s="30"/>
      <c r="AC19" s="30"/>
      <c r="AD19" s="30"/>
      <c r="AE19" s="30"/>
      <c r="AF19" s="31"/>
    </row>
    <row r="20" spans="2:35" x14ac:dyDescent="0.3">
      <c r="B20" s="21">
        <v>46187</v>
      </c>
      <c r="C20" s="23"/>
      <c r="D20" s="23" t="str">
        <f>RIGHT(B18,1)&amp;3</f>
        <v>C3</v>
      </c>
      <c r="E20" s="23" t="str">
        <f t="shared" ref="E20:E24" si="24">IFERROR(INDEX(O:O,MATCH(D20,N:N,0)),"")</f>
        <v>Haïti</v>
      </c>
      <c r="F20" s="23">
        <v>0</v>
      </c>
      <c r="G20" s="23">
        <v>1</v>
      </c>
      <c r="H20" s="23" t="str">
        <f t="shared" ref="H20:H24" si="25">IFERROR(INDEX(O:O,MATCH(I20,N:N,0)),"")</f>
        <v>Ecosse</v>
      </c>
      <c r="I20" s="20" t="str">
        <f>RIGHT(B18,1)&amp;4</f>
        <v>C4</v>
      </c>
      <c r="K20" s="17">
        <f t="shared" ref="K20:K24" si="26">IF(F20="","",IF(F20&gt;G20,3,IF(F20=G20,1,0)))</f>
        <v>0</v>
      </c>
      <c r="L20" s="17">
        <f t="shared" ref="L20:L24" si="27">IF(G20="","",IF(G20&gt;F20,3,IF(G20=F20,1,0)))</f>
        <v>3</v>
      </c>
      <c r="O20" s="17" t="s">
        <v>0</v>
      </c>
      <c r="P20" s="17" t="s">
        <v>3</v>
      </c>
      <c r="Q20" s="17" t="s">
        <v>4</v>
      </c>
      <c r="R20" s="17" t="s">
        <v>5</v>
      </c>
      <c r="S20" s="17" t="s">
        <v>6</v>
      </c>
      <c r="T20" s="17" t="s">
        <v>15</v>
      </c>
      <c r="U20" s="17" t="s">
        <v>7</v>
      </c>
      <c r="V20" s="17" t="s">
        <v>8</v>
      </c>
      <c r="W20" s="17" t="s">
        <v>9</v>
      </c>
      <c r="X20" s="17" t="s">
        <v>10</v>
      </c>
      <c r="Z20" s="8"/>
      <c r="AA20" s="9" t="s">
        <v>71</v>
      </c>
      <c r="AB20" s="3" t="s">
        <v>8</v>
      </c>
      <c r="AC20" s="3" t="s">
        <v>3</v>
      </c>
      <c r="AD20" s="3" t="s">
        <v>4</v>
      </c>
      <c r="AE20" s="3" t="s">
        <v>5</v>
      </c>
      <c r="AF20" s="3" t="s">
        <v>72</v>
      </c>
    </row>
    <row r="21" spans="2:35" x14ac:dyDescent="0.3">
      <c r="B21" s="21">
        <v>46193</v>
      </c>
      <c r="C21" s="23"/>
      <c r="D21" s="23" t="str">
        <f>RIGHT(B18,1)&amp;1</f>
        <v>C1</v>
      </c>
      <c r="E21" s="23" t="str">
        <f t="shared" si="24"/>
        <v>Brésil</v>
      </c>
      <c r="F21" s="23">
        <v>3</v>
      </c>
      <c r="G21" s="23">
        <v>0</v>
      </c>
      <c r="H21" s="23" t="str">
        <f t="shared" si="25"/>
        <v>Haïti</v>
      </c>
      <c r="I21" s="20" t="str">
        <f>RIGHT(B18,1)&amp;3</f>
        <v>C3</v>
      </c>
      <c r="K21" s="17">
        <f t="shared" si="26"/>
        <v>3</v>
      </c>
      <c r="L21" s="17">
        <f t="shared" si="27"/>
        <v>0</v>
      </c>
      <c r="N21" s="17" t="str">
        <f>RIGHT(B18,1)&amp;1</f>
        <v>C1</v>
      </c>
      <c r="O21" s="17" t="s">
        <v>31</v>
      </c>
      <c r="P21" s="17">
        <f>COUNTIFS(D:D,N21,K:K,3)+COUNTIFS(I:I,N21,L:L,3)</f>
        <v>1</v>
      </c>
      <c r="Q21" s="17">
        <f>COUNTIFS(D:D,N21,K:K,1)+COUNTIFS(I:I,N21,L:L,1)</f>
        <v>1</v>
      </c>
      <c r="R21" s="17">
        <f>COUNTIFS(D:D,N21,K:K,0)+COUNTIFS(I:I,N21,L:L,0)</f>
        <v>0</v>
      </c>
      <c r="S21" s="17">
        <f>SUMIF(D:D,N21,F:F)+SUMIF(I:I,N21,G:G)</f>
        <v>4</v>
      </c>
      <c r="T21" s="17">
        <f>SUMIF(D:D,N21,G:G)+SUMIF(I:I,N21,F:F)</f>
        <v>1</v>
      </c>
      <c r="U21" s="17">
        <f>S21-T21</f>
        <v>3</v>
      </c>
      <c r="V21" s="17">
        <f>P21*3+Q21</f>
        <v>4</v>
      </c>
      <c r="W21" s="17">
        <f>V21*1000+U21*100+S21</f>
        <v>4304</v>
      </c>
      <c r="X21" s="17" t="str">
        <f>RIGHT(B18,1)&amp;RANK(W21,W21:W24)</f>
        <v>C1</v>
      </c>
      <c r="Z21" s="4" t="s">
        <v>73</v>
      </c>
      <c r="AA21" s="5" t="str">
        <f>IFERROR(INDEX(O21:O24,MATCH(N21,X21:X24,0)),"")</f>
        <v>Brésil</v>
      </c>
      <c r="AB21" s="4">
        <f>IFERROR(INDEX(V21:V24,MATCH(N21,X21:X24,0)),"")</f>
        <v>4</v>
      </c>
      <c r="AC21" s="4">
        <f>IFERROR(INDEX(P21:P24,MATCH(N21,X21:X24,0)),"")</f>
        <v>1</v>
      </c>
      <c r="AD21" s="4">
        <f>IFERROR(INDEX(Q21:Q24,MATCH(N21,X21:X24,0)),"")</f>
        <v>1</v>
      </c>
      <c r="AE21" s="4">
        <f>IFERROR(INDEX(R21:R24,MATCH(N21,X21:X24,0)),"")</f>
        <v>0</v>
      </c>
      <c r="AF21" s="4">
        <f>IFERROR(INDEX(U21:U24,MATCH(N21,X21:X24,0)),"")</f>
        <v>3</v>
      </c>
    </row>
    <row r="22" spans="2:35" x14ac:dyDescent="0.3">
      <c r="B22" s="21">
        <v>46193</v>
      </c>
      <c r="C22" s="23"/>
      <c r="D22" s="23" t="str">
        <f>RIGHT(B18,1)&amp;4</f>
        <v>C4</v>
      </c>
      <c r="E22" s="23" t="str">
        <f t="shared" si="24"/>
        <v>Ecosse</v>
      </c>
      <c r="F22" s="23">
        <v>0</v>
      </c>
      <c r="G22" s="23">
        <v>1</v>
      </c>
      <c r="H22" s="23" t="str">
        <f t="shared" si="25"/>
        <v>Maroc</v>
      </c>
      <c r="I22" s="20" t="str">
        <f>RIGHT(B18,1)&amp;2</f>
        <v>C2</v>
      </c>
      <c r="K22" s="17">
        <f t="shared" si="26"/>
        <v>0</v>
      </c>
      <c r="L22" s="17">
        <f t="shared" si="27"/>
        <v>3</v>
      </c>
      <c r="N22" s="17" t="str">
        <f>RIGHT(B18,1)&amp;2</f>
        <v>C2</v>
      </c>
      <c r="O22" s="17" t="s">
        <v>32</v>
      </c>
      <c r="P22" s="17">
        <f t="shared" ref="P22:P24" si="28">COUNTIFS(D:D,N22,K:K,3)+COUNTIFS(I:I,N22,L:L,3)</f>
        <v>1</v>
      </c>
      <c r="Q22" s="17">
        <f t="shared" ref="Q22:Q24" si="29">COUNTIFS(D:D,N22,K:K,1)+COUNTIFS(I:I,N22,L:L,1)</f>
        <v>1</v>
      </c>
      <c r="R22" s="17">
        <f t="shared" ref="R22:R24" si="30">COUNTIFS(D:D,N22,K:K,0)+COUNTIFS(I:I,N22,L:L,0)</f>
        <v>0</v>
      </c>
      <c r="S22" s="17">
        <f>SUMIF(D:D,N22,F:F)+SUMIF(I:I,N22,G:G)</f>
        <v>2</v>
      </c>
      <c r="T22" s="17">
        <f t="shared" ref="T22:T24" si="31">SUMIF(D:D,N22,G:G)+SUMIF(I:I,N22,F:F)</f>
        <v>1</v>
      </c>
      <c r="U22" s="17">
        <f t="shared" ref="U22:U24" si="32">S22-T22</f>
        <v>1</v>
      </c>
      <c r="V22" s="17">
        <f t="shared" ref="V22:V24" si="33">P22*3+Q22</f>
        <v>4</v>
      </c>
      <c r="W22" s="17">
        <f t="shared" ref="W22:W24" si="34">V22*1000+U22*100+S22</f>
        <v>4102</v>
      </c>
      <c r="X22" s="17" t="str">
        <f>RIGHT(B18,1)&amp;RANK(W22,W21:W24)</f>
        <v>C2</v>
      </c>
      <c r="Z22" s="4" t="s">
        <v>74</v>
      </c>
      <c r="AA22" s="5" t="str">
        <f>IFERROR(INDEX(O21:O24,MATCH(N22,X21:X24,0)),"")</f>
        <v>Maroc</v>
      </c>
      <c r="AB22" s="4">
        <f>IFERROR(INDEX(V21:V24,MATCH(N22,X21:X24,0)),"")</f>
        <v>4</v>
      </c>
      <c r="AC22" s="4">
        <f>IFERROR(INDEX(P21:P24,MATCH(N22,X21:X24,0)),"")</f>
        <v>1</v>
      </c>
      <c r="AD22" s="4">
        <f>IFERROR(INDEX(Q21:Q24,MATCH(N22,X21:X24,0)),"")</f>
        <v>1</v>
      </c>
      <c r="AE22" s="4">
        <f>IFERROR(INDEX(R21:R24,MATCH(N22,X21:X24,0)),"")</f>
        <v>0</v>
      </c>
      <c r="AF22" s="4">
        <f>IFERROR(INDEX(U21:U24,MATCH(N22,X21:X24,0)),"")</f>
        <v>1</v>
      </c>
    </row>
    <row r="23" spans="2:35" x14ac:dyDescent="0.3">
      <c r="B23" s="23" t="s">
        <v>1</v>
      </c>
      <c r="C23" s="23"/>
      <c r="D23" s="23" t="str">
        <f>RIGHT(B18,1)&amp;4</f>
        <v>C4</v>
      </c>
      <c r="E23" s="23" t="str">
        <f t="shared" si="24"/>
        <v>Ecosse</v>
      </c>
      <c r="F23" s="23"/>
      <c r="G23" s="23"/>
      <c r="H23" s="23" t="str">
        <f t="shared" si="25"/>
        <v>Brésil</v>
      </c>
      <c r="I23" s="20" t="str">
        <f>RIGHT(B18,1)&amp;1</f>
        <v>C1</v>
      </c>
      <c r="K23" s="17" t="str">
        <f t="shared" si="26"/>
        <v/>
      </c>
      <c r="L23" s="17" t="str">
        <f t="shared" si="27"/>
        <v/>
      </c>
      <c r="N23" s="17" t="str">
        <f>RIGHT(B18,1)&amp;3</f>
        <v>C3</v>
      </c>
      <c r="O23" s="17" t="s">
        <v>33</v>
      </c>
      <c r="P23" s="17">
        <f t="shared" si="28"/>
        <v>0</v>
      </c>
      <c r="Q23" s="17">
        <f t="shared" si="29"/>
        <v>0</v>
      </c>
      <c r="R23" s="17">
        <f t="shared" si="30"/>
        <v>2</v>
      </c>
      <c r="S23" s="17">
        <f t="shared" ref="S23:S24" si="35">SUMIF(D:D,N23,F:F)+SUMIF(I:I,N23,G:G)</f>
        <v>0</v>
      </c>
      <c r="T23" s="17">
        <f t="shared" si="31"/>
        <v>4</v>
      </c>
      <c r="U23" s="17">
        <f t="shared" si="32"/>
        <v>-4</v>
      </c>
      <c r="V23" s="17">
        <f t="shared" si="33"/>
        <v>0</v>
      </c>
      <c r="W23" s="17">
        <f t="shared" si="34"/>
        <v>-400</v>
      </c>
      <c r="X23" s="17" t="str">
        <f>RIGHT(B18,1)&amp;RANK(W23,W21:W24)</f>
        <v>C4</v>
      </c>
      <c r="Z23" s="6" t="s">
        <v>75</v>
      </c>
      <c r="AA23" s="7" t="str">
        <f>IFERROR(INDEX(O21:O24,MATCH(N23,X21:X24,0)),"")</f>
        <v>Ecosse</v>
      </c>
      <c r="AB23" s="6">
        <f>IFERROR(INDEX(V21:V24,MATCH(N23,X21:X24,0)),"")</f>
        <v>3</v>
      </c>
      <c r="AC23" s="6">
        <f>IFERROR(INDEX(P21:P24,MATCH(N23,X21:X24,0)),"")</f>
        <v>1</v>
      </c>
      <c r="AD23" s="6">
        <f>IFERROR(INDEX(Q21:Q24,MATCH(N23,X21:X24,0)),"")</f>
        <v>0</v>
      </c>
      <c r="AE23" s="6">
        <f>IFERROR(INDEX(R21:R24,MATCH(N23,X21:X24,0)),"")</f>
        <v>1</v>
      </c>
      <c r="AF23" s="6">
        <f>IFERROR(INDEX(U21:U24,MATCH(N23,X21:X24,0)),"")</f>
        <v>0</v>
      </c>
    </row>
    <row r="24" spans="2:35" x14ac:dyDescent="0.3">
      <c r="B24" s="23" t="s">
        <v>2</v>
      </c>
      <c r="C24" s="23"/>
      <c r="D24" s="23" t="str">
        <f>RIGHT(B18,1)&amp;2</f>
        <v>C2</v>
      </c>
      <c r="E24" s="23" t="str">
        <f t="shared" si="24"/>
        <v>Maroc</v>
      </c>
      <c r="F24" s="23"/>
      <c r="G24" s="23"/>
      <c r="H24" s="23" t="str">
        <f t="shared" si="25"/>
        <v>Haïti</v>
      </c>
      <c r="I24" s="20" t="str">
        <f>RIGHT(B18,1)&amp;3</f>
        <v>C3</v>
      </c>
      <c r="K24" s="17" t="str">
        <f t="shared" si="26"/>
        <v/>
      </c>
      <c r="L24" s="17" t="str">
        <f t="shared" si="27"/>
        <v/>
      </c>
      <c r="N24" s="17" t="str">
        <f>RIGHT(B18,1)&amp;4</f>
        <v>C4</v>
      </c>
      <c r="O24" s="17" t="s">
        <v>34</v>
      </c>
      <c r="P24" s="17">
        <f t="shared" si="28"/>
        <v>1</v>
      </c>
      <c r="Q24" s="17">
        <f t="shared" si="29"/>
        <v>0</v>
      </c>
      <c r="R24" s="17">
        <f t="shared" si="30"/>
        <v>1</v>
      </c>
      <c r="S24" s="17">
        <f t="shared" si="35"/>
        <v>1</v>
      </c>
      <c r="T24" s="17">
        <f t="shared" si="31"/>
        <v>1</v>
      </c>
      <c r="U24" s="17">
        <f t="shared" si="32"/>
        <v>0</v>
      </c>
      <c r="V24" s="17">
        <f t="shared" si="33"/>
        <v>3</v>
      </c>
      <c r="W24" s="17">
        <f t="shared" si="34"/>
        <v>3001</v>
      </c>
      <c r="X24" s="17" t="str">
        <f>RIGHT(B18,1)&amp;RANK(W24,W21:W24)</f>
        <v>C3</v>
      </c>
      <c r="Z24" s="6" t="s">
        <v>76</v>
      </c>
      <c r="AA24" s="7" t="str">
        <f>IFERROR(INDEX(O21:O24,MATCH(N24,X21:X24,0)),"")</f>
        <v>Haïti</v>
      </c>
      <c r="AB24" s="6">
        <f>IFERROR(INDEX(V21:V24,MATCH(N24,X21:X24,0)),"")</f>
        <v>0</v>
      </c>
      <c r="AC24" s="6">
        <f>IFERROR(INDEX(P21:P24,MATCH(N24,X21:X24,0)),"")</f>
        <v>0</v>
      </c>
      <c r="AD24" s="6">
        <f>IFERROR(INDEX(Q21:Q24,MATCH(N24,X21:X24,0)),"")</f>
        <v>0</v>
      </c>
      <c r="AE24" s="6">
        <f>IFERROR(INDEX(R21:R24,MATCH(N24,X21:X24,0)),"")</f>
        <v>2</v>
      </c>
      <c r="AF24" s="6">
        <f>IFERROR(INDEX(U21:U24,MATCH(N24,X21:X24,0)),"")</f>
        <v>-4</v>
      </c>
    </row>
    <row r="25" spans="2:35" s="15" customFormat="1" x14ac:dyDescent="0.3">
      <c r="J25" s="16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AA25" s="18"/>
      <c r="AH25" s="17"/>
      <c r="AI25" s="17"/>
    </row>
    <row r="26" spans="2:35" x14ac:dyDescent="0.3">
      <c r="B26" s="33" t="s">
        <v>18</v>
      </c>
      <c r="C26" s="33"/>
      <c r="D26" s="33"/>
      <c r="E26" s="33"/>
      <c r="F26" s="33"/>
      <c r="G26" s="33"/>
      <c r="H26" s="33"/>
      <c r="Z26" s="26" t="s">
        <v>18</v>
      </c>
      <c r="AA26" s="27"/>
      <c r="AB26" s="27"/>
      <c r="AC26" s="27"/>
      <c r="AD26" s="27"/>
      <c r="AE26" s="27"/>
      <c r="AF26" s="28"/>
    </row>
    <row r="27" spans="2:35" x14ac:dyDescent="0.3">
      <c r="B27" s="21">
        <v>46186</v>
      </c>
      <c r="C27" s="22">
        <v>0</v>
      </c>
      <c r="D27" s="23" t="str">
        <f>RIGHT(B26,1)&amp;1</f>
        <v>D1</v>
      </c>
      <c r="E27" s="23" t="str">
        <f>IFERROR(INDEX(O:O,MATCH(D27,N:N,0)),"")</f>
        <v>Etats Unis</v>
      </c>
      <c r="F27" s="23">
        <v>4</v>
      </c>
      <c r="G27" s="23">
        <v>1</v>
      </c>
      <c r="H27" s="23" t="str">
        <f>IFERROR(INDEX(O:O,MATCH(I27,N:N,0)),"")</f>
        <v>Paraguay</v>
      </c>
      <c r="I27" s="20" t="str">
        <f>RIGHT(B26,1)&amp;2</f>
        <v>D2</v>
      </c>
      <c r="K27" s="17">
        <f>IF(F27="","",IF(F27&gt;G27,3,IF(F27=G27,1,0)))</f>
        <v>3</v>
      </c>
      <c r="L27" s="17">
        <f>IF(G27="","",IF(G27&gt;F27,3,IF(G27=F27,1,0)))</f>
        <v>0</v>
      </c>
      <c r="Z27" s="29"/>
      <c r="AA27" s="30"/>
      <c r="AB27" s="30"/>
      <c r="AC27" s="30"/>
      <c r="AD27" s="30"/>
      <c r="AE27" s="30"/>
      <c r="AF27" s="31"/>
    </row>
    <row r="28" spans="2:35" x14ac:dyDescent="0.3">
      <c r="B28" s="21">
        <v>46187</v>
      </c>
      <c r="C28" s="23"/>
      <c r="D28" s="23" t="str">
        <f>RIGHT(B26,1)&amp;3</f>
        <v>D3</v>
      </c>
      <c r="E28" s="23" t="str">
        <f t="shared" ref="E28:E32" si="36">IFERROR(INDEX(O:O,MATCH(D28,N:N,0)),"")</f>
        <v>Australie</v>
      </c>
      <c r="F28" s="23">
        <v>2</v>
      </c>
      <c r="G28" s="23">
        <v>0</v>
      </c>
      <c r="H28" s="23" t="str">
        <f t="shared" ref="H28:H32" si="37">IFERROR(INDEX(O:O,MATCH(I28,N:N,0)),"")</f>
        <v>Turquie</v>
      </c>
      <c r="I28" s="20" t="str">
        <f>RIGHT(B26,1)&amp;4</f>
        <v>D4</v>
      </c>
      <c r="K28" s="17">
        <f t="shared" ref="K28:K32" si="38">IF(F28="","",IF(F28&gt;G28,3,IF(F28=G28,1,0)))</f>
        <v>3</v>
      </c>
      <c r="L28" s="17">
        <f t="shared" ref="L28:L32" si="39">IF(G28="","",IF(G28&gt;F28,3,IF(G28=F28,1,0)))</f>
        <v>0</v>
      </c>
      <c r="O28" s="17" t="s">
        <v>0</v>
      </c>
      <c r="P28" s="17" t="s">
        <v>3</v>
      </c>
      <c r="Q28" s="17" t="s">
        <v>4</v>
      </c>
      <c r="R28" s="17" t="s">
        <v>5</v>
      </c>
      <c r="S28" s="17" t="s">
        <v>6</v>
      </c>
      <c r="T28" s="17" t="s">
        <v>15</v>
      </c>
      <c r="U28" s="17" t="s">
        <v>7</v>
      </c>
      <c r="V28" s="17" t="s">
        <v>8</v>
      </c>
      <c r="W28" s="17" t="s">
        <v>9</v>
      </c>
      <c r="X28" s="17" t="s">
        <v>10</v>
      </c>
      <c r="Z28" s="8"/>
      <c r="AA28" s="9" t="s">
        <v>71</v>
      </c>
      <c r="AB28" s="3" t="s">
        <v>8</v>
      </c>
      <c r="AC28" s="3" t="s">
        <v>3</v>
      </c>
      <c r="AD28" s="3" t="s">
        <v>4</v>
      </c>
      <c r="AE28" s="3" t="s">
        <v>5</v>
      </c>
      <c r="AF28" s="3" t="s">
        <v>72</v>
      </c>
    </row>
    <row r="29" spans="2:35" x14ac:dyDescent="0.3">
      <c r="B29" s="21">
        <v>46192</v>
      </c>
      <c r="C29" s="23"/>
      <c r="D29" s="23" t="str">
        <f>RIGHT(B26,1)&amp;1</f>
        <v>D1</v>
      </c>
      <c r="E29" s="23" t="str">
        <f t="shared" si="36"/>
        <v>Etats Unis</v>
      </c>
      <c r="F29" s="23">
        <v>2</v>
      </c>
      <c r="G29" s="23">
        <v>0</v>
      </c>
      <c r="H29" s="23" t="str">
        <f t="shared" si="37"/>
        <v>Australie</v>
      </c>
      <c r="I29" s="20" t="str">
        <f>RIGHT(B26,1)&amp;3</f>
        <v>D3</v>
      </c>
      <c r="K29" s="17">
        <f t="shared" si="38"/>
        <v>3</v>
      </c>
      <c r="L29" s="17">
        <f t="shared" si="39"/>
        <v>0</v>
      </c>
      <c r="N29" s="17" t="str">
        <f>RIGHT(B26,1)&amp;1</f>
        <v>D1</v>
      </c>
      <c r="O29" s="17" t="s">
        <v>35</v>
      </c>
      <c r="P29" s="17">
        <f>COUNTIFS(D:D,N29,K:K,3)+COUNTIFS(I:I,N29,L:L,3)</f>
        <v>2</v>
      </c>
      <c r="Q29" s="17">
        <f>COUNTIFS(D:D,N29,K:K,1)+COUNTIFS(I:I,N29,L:L,1)</f>
        <v>0</v>
      </c>
      <c r="R29" s="17">
        <f>COUNTIFS(D:D,N29,K:K,0)+COUNTIFS(I:I,N29,L:L,0)</f>
        <v>0</v>
      </c>
      <c r="S29" s="17">
        <f>SUMIF(D:D,N29,F:F)+SUMIF(I:I,N29,G:G)</f>
        <v>6</v>
      </c>
      <c r="T29" s="17">
        <f>SUMIF(D:D,N29,G:G)+SUMIF(I:I,N29,F:F)</f>
        <v>1</v>
      </c>
      <c r="U29" s="17">
        <f>S29-T29</f>
        <v>5</v>
      </c>
      <c r="V29" s="17">
        <f>P29*3+Q29</f>
        <v>6</v>
      </c>
      <c r="W29" s="17">
        <f>V29*1000+U29*100+S29</f>
        <v>6506</v>
      </c>
      <c r="X29" s="17" t="str">
        <f>RIGHT(B26,1)&amp;RANK(W29,W29:W32)</f>
        <v>D1</v>
      </c>
      <c r="Z29" s="4" t="s">
        <v>73</v>
      </c>
      <c r="AA29" s="5" t="str">
        <f>IFERROR(INDEX(O29:O32,MATCH(N29,X29:X32,0)),"")</f>
        <v>Etats Unis</v>
      </c>
      <c r="AB29" s="4">
        <f>IFERROR(INDEX(V29:V32,MATCH(N29,X29:X32,0)),"")</f>
        <v>6</v>
      </c>
      <c r="AC29" s="4">
        <f>IFERROR(INDEX(P29:P32,MATCH(N29,X29:X32,0)),"")</f>
        <v>2</v>
      </c>
      <c r="AD29" s="4">
        <f>IFERROR(INDEX(Q29:Q32,MATCH(N29,X29:X32,0)),"")</f>
        <v>0</v>
      </c>
      <c r="AE29" s="4">
        <f>IFERROR(INDEX(R29:R32,MATCH(N29,X29:X32,0)),"")</f>
        <v>0</v>
      </c>
      <c r="AF29" s="4">
        <f>IFERROR(INDEX(U29:U32,MATCH(N29,X29:X32,0)),"")</f>
        <v>5</v>
      </c>
    </row>
    <row r="30" spans="2:35" x14ac:dyDescent="0.3">
      <c r="B30" s="21">
        <v>46193</v>
      </c>
      <c r="C30" s="23"/>
      <c r="D30" s="23" t="str">
        <f>RIGHT(B26,1)&amp;4</f>
        <v>D4</v>
      </c>
      <c r="E30" s="23" t="str">
        <f t="shared" si="36"/>
        <v>Turquie</v>
      </c>
      <c r="F30" s="23">
        <v>0</v>
      </c>
      <c r="G30" s="23">
        <v>1</v>
      </c>
      <c r="H30" s="23" t="str">
        <f t="shared" si="37"/>
        <v>Paraguay</v>
      </c>
      <c r="I30" s="20" t="str">
        <f>RIGHT(B26,1)&amp;2</f>
        <v>D2</v>
      </c>
      <c r="K30" s="17">
        <f t="shared" si="38"/>
        <v>0</v>
      </c>
      <c r="L30" s="17">
        <f t="shared" si="39"/>
        <v>3</v>
      </c>
      <c r="N30" s="17" t="str">
        <f>RIGHT(B26,1)&amp;2</f>
        <v>D2</v>
      </c>
      <c r="O30" s="17" t="s">
        <v>36</v>
      </c>
      <c r="P30" s="17">
        <f t="shared" ref="P30:P32" si="40">COUNTIFS(D:D,N30,K:K,3)+COUNTIFS(I:I,N30,L:L,3)</f>
        <v>1</v>
      </c>
      <c r="Q30" s="17">
        <f t="shared" ref="Q30:Q32" si="41">COUNTIFS(D:D,N30,K:K,1)+COUNTIFS(I:I,N30,L:L,1)</f>
        <v>0</v>
      </c>
      <c r="R30" s="17">
        <f t="shared" ref="R30:R32" si="42">COUNTIFS(D:D,N30,K:K,0)+COUNTIFS(I:I,N30,L:L,0)</f>
        <v>1</v>
      </c>
      <c r="S30" s="17">
        <f>SUMIF(D:D,N30,F:F)+SUMIF(I:I,N30,G:G)</f>
        <v>2</v>
      </c>
      <c r="T30" s="17">
        <f t="shared" ref="T30:T32" si="43">SUMIF(D:D,N30,G:G)+SUMIF(I:I,N30,F:F)</f>
        <v>4</v>
      </c>
      <c r="U30" s="17">
        <f t="shared" ref="U30:U32" si="44">S30-T30</f>
        <v>-2</v>
      </c>
      <c r="V30" s="17">
        <f t="shared" ref="V30:V32" si="45">P30*3+Q30</f>
        <v>3</v>
      </c>
      <c r="W30" s="17">
        <f t="shared" ref="W30:W32" si="46">V30*1000+U30*100+S30</f>
        <v>2802</v>
      </c>
      <c r="X30" s="17" t="str">
        <f>RIGHT(B26,1)&amp;RANK(W30,W29:W32)</f>
        <v>D3</v>
      </c>
      <c r="Z30" s="4" t="s">
        <v>74</v>
      </c>
      <c r="AA30" s="5" t="str">
        <f>IFERROR(INDEX(O29:O32,MATCH(N30,X29:X32,0)),"")</f>
        <v>Australie</v>
      </c>
      <c r="AB30" s="4">
        <f>IFERROR(INDEX(V29:V32,MATCH(N30,X29:X32,0)),"")</f>
        <v>3</v>
      </c>
      <c r="AC30" s="4">
        <f>IFERROR(INDEX(P29:P32,MATCH(N30,X29:X32,0)),"")</f>
        <v>1</v>
      </c>
      <c r="AD30" s="4">
        <f>IFERROR(INDEX(Q29:Q32,MATCH(N30,X29:X32,0)),"")</f>
        <v>0</v>
      </c>
      <c r="AE30" s="4">
        <f>IFERROR(INDEX(R29:R32,MATCH(N30,X29:X32,0)),"")</f>
        <v>1</v>
      </c>
      <c r="AF30" s="4">
        <f>IFERROR(INDEX(U29:U32,MATCH(N30,X29:X32,0)),"")</f>
        <v>0</v>
      </c>
    </row>
    <row r="31" spans="2:35" x14ac:dyDescent="0.3">
      <c r="B31" s="21">
        <v>46199</v>
      </c>
      <c r="C31" s="23"/>
      <c r="D31" s="23" t="str">
        <f>RIGHT(B26,1)&amp;4</f>
        <v>D4</v>
      </c>
      <c r="E31" s="23" t="str">
        <f t="shared" si="36"/>
        <v>Turquie</v>
      </c>
      <c r="F31" s="23"/>
      <c r="G31" s="23"/>
      <c r="H31" s="23" t="str">
        <f t="shared" si="37"/>
        <v>Etats Unis</v>
      </c>
      <c r="I31" s="20" t="str">
        <f>RIGHT(B26,1)&amp;1</f>
        <v>D1</v>
      </c>
      <c r="K31" s="17" t="str">
        <f t="shared" si="38"/>
        <v/>
      </c>
      <c r="L31" s="17" t="str">
        <f t="shared" si="39"/>
        <v/>
      </c>
      <c r="N31" s="17" t="str">
        <f>RIGHT(B26,1)&amp;3</f>
        <v>D3</v>
      </c>
      <c r="O31" s="17" t="s">
        <v>37</v>
      </c>
      <c r="P31" s="17">
        <f t="shared" si="40"/>
        <v>1</v>
      </c>
      <c r="Q31" s="17">
        <f t="shared" si="41"/>
        <v>0</v>
      </c>
      <c r="R31" s="17">
        <f t="shared" si="42"/>
        <v>1</v>
      </c>
      <c r="S31" s="17">
        <f t="shared" ref="S31:S32" si="47">SUMIF(D:D,N31,F:F)+SUMIF(I:I,N31,G:G)</f>
        <v>2</v>
      </c>
      <c r="T31" s="17">
        <f t="shared" si="43"/>
        <v>2</v>
      </c>
      <c r="U31" s="17">
        <f t="shared" si="44"/>
        <v>0</v>
      </c>
      <c r="V31" s="17">
        <f t="shared" si="45"/>
        <v>3</v>
      </c>
      <c r="W31" s="17">
        <f t="shared" si="46"/>
        <v>3002</v>
      </c>
      <c r="X31" s="17" t="str">
        <f>RIGHT(B26,1)&amp;RANK(W31,W29:W32)</f>
        <v>D2</v>
      </c>
      <c r="Z31" s="6" t="s">
        <v>75</v>
      </c>
      <c r="AA31" s="7" t="str">
        <f>IFERROR(INDEX(O29:O32,MATCH(N31,X29:X32,0)),"")</f>
        <v>Paraguay</v>
      </c>
      <c r="AB31" s="6">
        <f>IFERROR(INDEX(V29:V32,MATCH(N31,X29:X32,0)),"")</f>
        <v>3</v>
      </c>
      <c r="AC31" s="6">
        <f>IFERROR(INDEX(P29:P32,MATCH(N31,X29:X32,0)),"")</f>
        <v>1</v>
      </c>
      <c r="AD31" s="6">
        <f>IFERROR(INDEX(Q29:Q32,MATCH(N31,X29:X32,0)),"")</f>
        <v>0</v>
      </c>
      <c r="AE31" s="6">
        <f>IFERROR(INDEX(R29:R32,MATCH(N31,X29:X32,0)),"")</f>
        <v>1</v>
      </c>
      <c r="AF31" s="6">
        <f>IFERROR(INDEX(U29:U32,MATCH(N31,X29:X32,0)),"")</f>
        <v>-2</v>
      </c>
    </row>
    <row r="32" spans="2:35" x14ac:dyDescent="0.3">
      <c r="B32" s="21">
        <v>46199</v>
      </c>
      <c r="C32" s="23"/>
      <c r="D32" s="23" t="str">
        <f>RIGHT(B26,1)&amp;2</f>
        <v>D2</v>
      </c>
      <c r="E32" s="23" t="str">
        <f t="shared" si="36"/>
        <v>Paraguay</v>
      </c>
      <c r="F32" s="23"/>
      <c r="G32" s="23"/>
      <c r="H32" s="23" t="str">
        <f t="shared" si="37"/>
        <v>Australie</v>
      </c>
      <c r="I32" s="20" t="str">
        <f>RIGHT(B26,1)&amp;3</f>
        <v>D3</v>
      </c>
      <c r="K32" s="17" t="str">
        <f t="shared" si="38"/>
        <v/>
      </c>
      <c r="L32" s="17" t="str">
        <f t="shared" si="39"/>
        <v/>
      </c>
      <c r="N32" s="17" t="str">
        <f>RIGHT(B26,1)&amp;4</f>
        <v>D4</v>
      </c>
      <c r="O32" s="17" t="s">
        <v>38</v>
      </c>
      <c r="P32" s="17">
        <f t="shared" si="40"/>
        <v>0</v>
      </c>
      <c r="Q32" s="17">
        <f t="shared" si="41"/>
        <v>0</v>
      </c>
      <c r="R32" s="17">
        <f t="shared" si="42"/>
        <v>2</v>
      </c>
      <c r="S32" s="17">
        <f t="shared" si="47"/>
        <v>0</v>
      </c>
      <c r="T32" s="17">
        <f t="shared" si="43"/>
        <v>3</v>
      </c>
      <c r="U32" s="17">
        <f t="shared" si="44"/>
        <v>-3</v>
      </c>
      <c r="V32" s="17">
        <f t="shared" si="45"/>
        <v>0</v>
      </c>
      <c r="W32" s="17">
        <f t="shared" si="46"/>
        <v>-300</v>
      </c>
      <c r="X32" s="17" t="str">
        <f>RIGHT(B26,1)&amp;RANK(W32,W29:W32)</f>
        <v>D4</v>
      </c>
      <c r="Z32" s="6" t="s">
        <v>76</v>
      </c>
      <c r="AA32" s="7" t="str">
        <f>IFERROR(INDEX(O29:O32,MATCH(N32,X29:X32,0)),"")</f>
        <v>Turquie</v>
      </c>
      <c r="AB32" s="6">
        <f>IFERROR(INDEX(V29:V32,MATCH(N32,X29:X32,0)),"")</f>
        <v>0</v>
      </c>
      <c r="AC32" s="6">
        <f>IFERROR(INDEX(P29:P32,MATCH(N32,X29:X32,0)),"")</f>
        <v>0</v>
      </c>
      <c r="AD32" s="6">
        <f>IFERROR(INDEX(Q29:Q32,MATCH(N32,X29:X32,0)),"")</f>
        <v>0</v>
      </c>
      <c r="AE32" s="6">
        <f>IFERROR(INDEX(R29:R32,MATCH(N32,X29:X32,0)),"")</f>
        <v>2</v>
      </c>
      <c r="AF32" s="6">
        <f>IFERROR(INDEX(U29:U32,MATCH(N32,X29:X32,0)),"")</f>
        <v>-3</v>
      </c>
    </row>
    <row r="33" spans="2:35" s="15" customFormat="1" x14ac:dyDescent="0.3">
      <c r="J33" s="16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AA33" s="18"/>
      <c r="AH33" s="17"/>
      <c r="AI33" s="17"/>
    </row>
    <row r="34" spans="2:35" x14ac:dyDescent="0.3">
      <c r="B34" s="33" t="s">
        <v>19</v>
      </c>
      <c r="C34" s="33"/>
      <c r="D34" s="33"/>
      <c r="E34" s="33"/>
      <c r="F34" s="33"/>
      <c r="G34" s="33"/>
      <c r="H34" s="33"/>
      <c r="Z34" s="26" t="s">
        <v>19</v>
      </c>
      <c r="AA34" s="27"/>
      <c r="AB34" s="27"/>
      <c r="AC34" s="27"/>
      <c r="AD34" s="27"/>
      <c r="AE34" s="27"/>
      <c r="AF34" s="28"/>
    </row>
    <row r="35" spans="2:35" x14ac:dyDescent="0.3">
      <c r="B35" s="21">
        <v>46187</v>
      </c>
      <c r="C35" s="22">
        <v>0</v>
      </c>
      <c r="D35" s="23" t="str">
        <f>RIGHT(B34,1)&amp;1</f>
        <v>E1</v>
      </c>
      <c r="E35" s="23" t="str">
        <f>IFERROR(INDEX(O:O,MATCH(D35,N:N,0)),"")</f>
        <v>Allemagne</v>
      </c>
      <c r="F35" s="23">
        <v>7</v>
      </c>
      <c r="G35" s="23">
        <v>1</v>
      </c>
      <c r="H35" s="23" t="str">
        <f>IFERROR(INDEX(O:O,MATCH(I35,N:N,0)),"")</f>
        <v>Curaçao</v>
      </c>
      <c r="I35" s="20" t="str">
        <f>RIGHT(B34,1)&amp;2</f>
        <v>E2</v>
      </c>
      <c r="K35" s="17">
        <f>IF(F35="","",IF(F35&gt;G35,3,IF(F35=G35,1,0)))</f>
        <v>3</v>
      </c>
      <c r="L35" s="17">
        <f>IF(G35="","",IF(G35&gt;F35,3,IF(G35=F35,1,0)))</f>
        <v>0</v>
      </c>
      <c r="Z35" s="29"/>
      <c r="AA35" s="30"/>
      <c r="AB35" s="30"/>
      <c r="AC35" s="30"/>
      <c r="AD35" s="30"/>
      <c r="AE35" s="30"/>
      <c r="AF35" s="31"/>
    </row>
    <row r="36" spans="2:35" x14ac:dyDescent="0.3">
      <c r="B36" s="21">
        <v>46188</v>
      </c>
      <c r="C36" s="23"/>
      <c r="D36" s="23" t="str">
        <f>RIGHT(B34,1)&amp;3</f>
        <v>E3</v>
      </c>
      <c r="E36" s="23" t="str">
        <f t="shared" ref="E36:E40" si="48">IFERROR(INDEX(O:O,MATCH(D36,N:N,0)),"")</f>
        <v>Côte d'Ivoire</v>
      </c>
      <c r="F36" s="23">
        <v>1</v>
      </c>
      <c r="G36" s="23">
        <v>0</v>
      </c>
      <c r="H36" s="23" t="str">
        <f t="shared" ref="H36:H40" si="49">IFERROR(INDEX(O:O,MATCH(I36,N:N,0)),"")</f>
        <v>Equateur</v>
      </c>
      <c r="I36" s="20" t="str">
        <f>RIGHT(B34,1)&amp;4</f>
        <v>E4</v>
      </c>
      <c r="K36" s="17">
        <f t="shared" ref="K36:K40" si="50">IF(F36="","",IF(F36&gt;G36,3,IF(F36=G36,1,0)))</f>
        <v>3</v>
      </c>
      <c r="L36" s="17">
        <f t="shared" ref="L36:L40" si="51">IF(G36="","",IF(G36&gt;F36,3,IF(G36=F36,1,0)))</f>
        <v>0</v>
      </c>
      <c r="O36" s="17" t="s">
        <v>0</v>
      </c>
      <c r="P36" s="17" t="s">
        <v>3</v>
      </c>
      <c r="Q36" s="17" t="s">
        <v>4</v>
      </c>
      <c r="R36" s="17" t="s">
        <v>5</v>
      </c>
      <c r="S36" s="17" t="s">
        <v>6</v>
      </c>
      <c r="T36" s="17" t="s">
        <v>15</v>
      </c>
      <c r="U36" s="17" t="s">
        <v>7</v>
      </c>
      <c r="V36" s="17" t="s">
        <v>8</v>
      </c>
      <c r="W36" s="17" t="s">
        <v>9</v>
      </c>
      <c r="X36" s="17" t="s">
        <v>10</v>
      </c>
      <c r="Z36" s="8"/>
      <c r="AA36" s="9" t="s">
        <v>71</v>
      </c>
      <c r="AB36" s="3" t="s">
        <v>8</v>
      </c>
      <c r="AC36" s="3" t="s">
        <v>3</v>
      </c>
      <c r="AD36" s="3" t="s">
        <v>4</v>
      </c>
      <c r="AE36" s="3" t="s">
        <v>5</v>
      </c>
      <c r="AF36" s="3" t="s">
        <v>72</v>
      </c>
    </row>
    <row r="37" spans="2:35" x14ac:dyDescent="0.3">
      <c r="B37" s="21">
        <v>46193</v>
      </c>
      <c r="C37" s="23"/>
      <c r="D37" s="23" t="str">
        <f>RIGHT(B34,1)&amp;1</f>
        <v>E1</v>
      </c>
      <c r="E37" s="23" t="str">
        <f t="shared" si="48"/>
        <v>Allemagne</v>
      </c>
      <c r="F37" s="23"/>
      <c r="G37" s="23"/>
      <c r="H37" s="23" t="str">
        <f t="shared" si="49"/>
        <v>Côte d'Ivoire</v>
      </c>
      <c r="I37" s="20" t="str">
        <f>RIGHT(B34,1)&amp;3</f>
        <v>E3</v>
      </c>
      <c r="K37" s="17" t="str">
        <f t="shared" si="50"/>
        <v/>
      </c>
      <c r="L37" s="17" t="str">
        <f t="shared" si="51"/>
        <v/>
      </c>
      <c r="N37" s="17" t="str">
        <f>RIGHT(B34,1)&amp;1</f>
        <v>E1</v>
      </c>
      <c r="O37" s="17" t="s">
        <v>39</v>
      </c>
      <c r="P37" s="17">
        <f>COUNTIFS(D:D,N37,K:K,3)+COUNTIFS(I:I,N37,L:L,3)</f>
        <v>1</v>
      </c>
      <c r="Q37" s="17">
        <f>COUNTIFS(D:D,N37,K:K,1)+COUNTIFS(I:I,N37,L:L,1)</f>
        <v>0</v>
      </c>
      <c r="R37" s="17">
        <f>COUNTIFS(D:D,N37,K:K,0)+COUNTIFS(I:I,N37,L:L,0)</f>
        <v>0</v>
      </c>
      <c r="S37" s="17">
        <f>SUMIF(D:D,N37,F:F)+SUMIF(I:I,N37,G:G)</f>
        <v>7</v>
      </c>
      <c r="T37" s="17">
        <f>SUMIF(D:D,N37,G:G)+SUMIF(I:I,N37,F:F)</f>
        <v>1</v>
      </c>
      <c r="U37" s="17">
        <f>S37-T37</f>
        <v>6</v>
      </c>
      <c r="V37" s="17">
        <f>P37*3+Q37</f>
        <v>3</v>
      </c>
      <c r="W37" s="17">
        <f>V37*1000+U37*100+S37</f>
        <v>3607</v>
      </c>
      <c r="X37" s="17" t="str">
        <f>RIGHT(B34,1)&amp;RANK(W37,W37:W40)</f>
        <v>E1</v>
      </c>
      <c r="Z37" s="4" t="s">
        <v>73</v>
      </c>
      <c r="AA37" s="5" t="str">
        <f>IFERROR(INDEX(O37:O40,MATCH(N37,X37:X40,0)),"")</f>
        <v>Allemagne</v>
      </c>
      <c r="AB37" s="4">
        <f>IFERROR(INDEX(V37:V40,MATCH(N37,X37:X40,0)),"")</f>
        <v>3</v>
      </c>
      <c r="AC37" s="4">
        <f>IFERROR(INDEX(P37:P40,MATCH(N37,X37:X40,0)),"")</f>
        <v>1</v>
      </c>
      <c r="AD37" s="4">
        <f>IFERROR(INDEX(Q37:Q40,MATCH(N37,X37:X40,0)),"")</f>
        <v>0</v>
      </c>
      <c r="AE37" s="4">
        <f>IFERROR(INDEX(R37:R40,MATCH(N37,X37:X40,0)),"")</f>
        <v>0</v>
      </c>
      <c r="AF37" s="4">
        <f>IFERROR(INDEX(U37:U40,MATCH(N37,X37:X40,0)),"")</f>
        <v>6</v>
      </c>
    </row>
    <row r="38" spans="2:35" x14ac:dyDescent="0.3">
      <c r="B38" s="21">
        <v>46194</v>
      </c>
      <c r="C38" s="23"/>
      <c r="D38" s="23" t="str">
        <f>RIGHT(B34,1)&amp;4</f>
        <v>E4</v>
      </c>
      <c r="E38" s="23" t="str">
        <f t="shared" si="48"/>
        <v>Equateur</v>
      </c>
      <c r="F38" s="23"/>
      <c r="G38" s="23"/>
      <c r="H38" s="23" t="str">
        <f t="shared" si="49"/>
        <v>Curaçao</v>
      </c>
      <c r="I38" s="20" t="str">
        <f>RIGHT(B34,1)&amp;2</f>
        <v>E2</v>
      </c>
      <c r="K38" s="17" t="str">
        <f t="shared" si="50"/>
        <v/>
      </c>
      <c r="L38" s="17" t="str">
        <f t="shared" si="51"/>
        <v/>
      </c>
      <c r="N38" s="17" t="str">
        <f>RIGHT(B34,1)&amp;2</f>
        <v>E2</v>
      </c>
      <c r="O38" s="17" t="s">
        <v>40</v>
      </c>
      <c r="P38" s="17">
        <f t="shared" ref="P38:P40" si="52">COUNTIFS(D:D,N38,K:K,3)+COUNTIFS(I:I,N38,L:L,3)</f>
        <v>0</v>
      </c>
      <c r="Q38" s="17">
        <f t="shared" ref="Q38:Q40" si="53">COUNTIFS(D:D,N38,K:K,1)+COUNTIFS(I:I,N38,L:L,1)</f>
        <v>0</v>
      </c>
      <c r="R38" s="17">
        <f t="shared" ref="R38:R40" si="54">COUNTIFS(D:D,N38,K:K,0)+COUNTIFS(I:I,N38,L:L,0)</f>
        <v>1</v>
      </c>
      <c r="S38" s="17">
        <f>SUMIF(D:D,N38,F:F)+SUMIF(I:I,N38,G:G)</f>
        <v>1</v>
      </c>
      <c r="T38" s="17">
        <f t="shared" ref="T38:T40" si="55">SUMIF(D:D,N38,G:G)+SUMIF(I:I,N38,F:F)</f>
        <v>7</v>
      </c>
      <c r="U38" s="17">
        <f t="shared" ref="U38:U40" si="56">S38-T38</f>
        <v>-6</v>
      </c>
      <c r="V38" s="17">
        <f t="shared" ref="V38:V40" si="57">P38*3+Q38</f>
        <v>0</v>
      </c>
      <c r="W38" s="17">
        <f t="shared" ref="W38:W40" si="58">V38*1000+U38*100+S38</f>
        <v>-599</v>
      </c>
      <c r="X38" s="17" t="str">
        <f>RIGHT(B34,1)&amp;RANK(W38,W37:W40)</f>
        <v>E4</v>
      </c>
      <c r="Z38" s="4" t="s">
        <v>74</v>
      </c>
      <c r="AA38" s="5" t="str">
        <f>IFERROR(INDEX(O37:O40,MATCH(N38,X37:X40,0)),"")</f>
        <v>Côte d'Ivoire</v>
      </c>
      <c r="AB38" s="4">
        <f>IFERROR(INDEX(V37:V40,MATCH(N38,X37:X40,0)),"")</f>
        <v>3</v>
      </c>
      <c r="AC38" s="4">
        <f>IFERROR(INDEX(P37:P40,MATCH(N38,X37:X40,0)),"")</f>
        <v>1</v>
      </c>
      <c r="AD38" s="4">
        <f>IFERROR(INDEX(Q37:Q40,MATCH(N38,X37:X40,0)),"")</f>
        <v>0</v>
      </c>
      <c r="AE38" s="4">
        <f>IFERROR(INDEX(R37:R40,MATCH(N38,X37:X40,0)),"")</f>
        <v>0</v>
      </c>
      <c r="AF38" s="4">
        <f>IFERROR(INDEX(U37:U40,MATCH(N38,X37:X40,0)),"")</f>
        <v>1</v>
      </c>
    </row>
    <row r="39" spans="2:35" x14ac:dyDescent="0.3">
      <c r="B39" s="21">
        <v>46198</v>
      </c>
      <c r="C39" s="23"/>
      <c r="D39" s="23" t="str">
        <f>RIGHT(B34,1)&amp;4</f>
        <v>E4</v>
      </c>
      <c r="E39" s="23" t="str">
        <f t="shared" si="48"/>
        <v>Equateur</v>
      </c>
      <c r="F39" s="23"/>
      <c r="G39" s="23"/>
      <c r="H39" s="23" t="str">
        <f t="shared" si="49"/>
        <v>Allemagne</v>
      </c>
      <c r="I39" s="20" t="str">
        <f>RIGHT(B34,1)&amp;1</f>
        <v>E1</v>
      </c>
      <c r="K39" s="17" t="str">
        <f t="shared" si="50"/>
        <v/>
      </c>
      <c r="L39" s="17" t="str">
        <f t="shared" si="51"/>
        <v/>
      </c>
      <c r="N39" s="17" t="str">
        <f>RIGHT(B34,1)&amp;3</f>
        <v>E3</v>
      </c>
      <c r="O39" s="17" t="s">
        <v>41</v>
      </c>
      <c r="P39" s="17">
        <f t="shared" si="52"/>
        <v>1</v>
      </c>
      <c r="Q39" s="17">
        <f t="shared" si="53"/>
        <v>0</v>
      </c>
      <c r="R39" s="17">
        <f t="shared" si="54"/>
        <v>0</v>
      </c>
      <c r="S39" s="17">
        <f t="shared" ref="S39:S40" si="59">SUMIF(D:D,N39,F:F)+SUMIF(I:I,N39,G:G)</f>
        <v>1</v>
      </c>
      <c r="T39" s="17">
        <f t="shared" si="55"/>
        <v>0</v>
      </c>
      <c r="U39" s="17">
        <f t="shared" si="56"/>
        <v>1</v>
      </c>
      <c r="V39" s="17">
        <f t="shared" si="57"/>
        <v>3</v>
      </c>
      <c r="W39" s="17">
        <f t="shared" si="58"/>
        <v>3101</v>
      </c>
      <c r="X39" s="17" t="str">
        <f>RIGHT(B34,1)&amp;RANK(W39,W37:W40)</f>
        <v>E2</v>
      </c>
      <c r="Z39" s="6" t="s">
        <v>75</v>
      </c>
      <c r="AA39" s="7" t="str">
        <f>IFERROR(INDEX(O37:O40,MATCH(N39,X37:X40,0)),"")</f>
        <v>Equateur</v>
      </c>
      <c r="AB39" s="6">
        <f>IFERROR(INDEX(V37:V40,MATCH(N39,X37:X40,0)),"")</f>
        <v>0</v>
      </c>
      <c r="AC39" s="6">
        <f>IFERROR(INDEX(P37:P40,MATCH(N39,X37:X40,0)),"")</f>
        <v>0</v>
      </c>
      <c r="AD39" s="6">
        <f>IFERROR(INDEX(Q37:Q40,MATCH(N39,X37:X40,0)),"")</f>
        <v>0</v>
      </c>
      <c r="AE39" s="6">
        <f>IFERROR(INDEX(R37:R40,MATCH(N39,X37:X40,0)),"")</f>
        <v>1</v>
      </c>
      <c r="AF39" s="6">
        <f>IFERROR(INDEX(U37:U40,MATCH(N39,X37:X40,0)),"")</f>
        <v>-1</v>
      </c>
    </row>
    <row r="40" spans="2:35" x14ac:dyDescent="0.3">
      <c r="B40" s="21">
        <v>46198</v>
      </c>
      <c r="C40" s="23"/>
      <c r="D40" s="23" t="str">
        <f>RIGHT(B34,1)&amp;2</f>
        <v>E2</v>
      </c>
      <c r="E40" s="23" t="str">
        <f t="shared" si="48"/>
        <v>Curaçao</v>
      </c>
      <c r="F40" s="23"/>
      <c r="G40" s="23"/>
      <c r="H40" s="23" t="str">
        <f t="shared" si="49"/>
        <v>Côte d'Ivoire</v>
      </c>
      <c r="I40" s="20" t="str">
        <f>RIGHT(B34,1)&amp;3</f>
        <v>E3</v>
      </c>
      <c r="K40" s="17" t="str">
        <f t="shared" si="50"/>
        <v/>
      </c>
      <c r="L40" s="17" t="str">
        <f t="shared" si="51"/>
        <v/>
      </c>
      <c r="N40" s="17" t="str">
        <f>RIGHT(B34,1)&amp;4</f>
        <v>E4</v>
      </c>
      <c r="O40" s="17" t="s">
        <v>42</v>
      </c>
      <c r="P40" s="17">
        <f t="shared" si="52"/>
        <v>0</v>
      </c>
      <c r="Q40" s="17">
        <f t="shared" si="53"/>
        <v>0</v>
      </c>
      <c r="R40" s="17">
        <f t="shared" si="54"/>
        <v>1</v>
      </c>
      <c r="S40" s="17">
        <f t="shared" si="59"/>
        <v>0</v>
      </c>
      <c r="T40" s="17">
        <f t="shared" si="55"/>
        <v>1</v>
      </c>
      <c r="U40" s="17">
        <f t="shared" si="56"/>
        <v>-1</v>
      </c>
      <c r="V40" s="17">
        <f t="shared" si="57"/>
        <v>0</v>
      </c>
      <c r="W40" s="17">
        <f t="shared" si="58"/>
        <v>-100</v>
      </c>
      <c r="X40" s="17" t="str">
        <f>RIGHT(B34,1)&amp;RANK(W40,W37:W40)</f>
        <v>E3</v>
      </c>
      <c r="Z40" s="6" t="s">
        <v>76</v>
      </c>
      <c r="AA40" s="7" t="str">
        <f>IFERROR(INDEX(O37:O40,MATCH(N40,X37:X40,0)),"")</f>
        <v>Curaçao</v>
      </c>
      <c r="AB40" s="6">
        <f>IFERROR(INDEX(V37:V40,MATCH(N40,X37:X40,0)),"")</f>
        <v>0</v>
      </c>
      <c r="AC40" s="6">
        <f>IFERROR(INDEX(P37:P40,MATCH(N40,X37:X40,0)),"")</f>
        <v>0</v>
      </c>
      <c r="AD40" s="6">
        <f>IFERROR(INDEX(Q37:Q40,MATCH(N40,X37:X40,0)),"")</f>
        <v>0</v>
      </c>
      <c r="AE40" s="6">
        <f>IFERROR(INDEX(R37:R40,MATCH(N40,X37:X40,0)),"")</f>
        <v>1</v>
      </c>
      <c r="AF40" s="6">
        <f>IFERROR(INDEX(U37:U40,MATCH(N40,X37:X40,0)),"")</f>
        <v>-6</v>
      </c>
    </row>
    <row r="41" spans="2:35" s="15" customFormat="1" x14ac:dyDescent="0.3">
      <c r="J41" s="16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AA41" s="18"/>
      <c r="AH41" s="17"/>
      <c r="AI41" s="17"/>
    </row>
    <row r="42" spans="2:35" x14ac:dyDescent="0.3">
      <c r="B42" s="34" t="s">
        <v>20</v>
      </c>
      <c r="C42" s="35"/>
      <c r="D42" s="35"/>
      <c r="E42" s="35"/>
      <c r="F42" s="35"/>
      <c r="G42" s="35"/>
      <c r="H42" s="36"/>
      <c r="Z42" s="26" t="s">
        <v>20</v>
      </c>
      <c r="AA42" s="27"/>
      <c r="AB42" s="27"/>
      <c r="AC42" s="27"/>
      <c r="AD42" s="27"/>
      <c r="AE42" s="27"/>
      <c r="AF42" s="28"/>
    </row>
    <row r="43" spans="2:35" x14ac:dyDescent="0.3">
      <c r="B43" s="21">
        <v>46187</v>
      </c>
      <c r="C43" s="22">
        <v>0</v>
      </c>
      <c r="D43" s="23" t="str">
        <f>RIGHT(B42,1)&amp;1</f>
        <v>F1</v>
      </c>
      <c r="E43" s="23" t="str">
        <f>IFERROR(INDEX(O:O,MATCH(D43,N:N,0)),"")</f>
        <v>Pays Bas</v>
      </c>
      <c r="F43" s="23">
        <v>2</v>
      </c>
      <c r="G43" s="23">
        <v>2</v>
      </c>
      <c r="H43" s="23" t="str">
        <f>IFERROR(INDEX(O:O,MATCH(I43,N:N,0)),"")</f>
        <v>Japon</v>
      </c>
      <c r="I43" s="20" t="str">
        <f>RIGHT(B42,1)&amp;2</f>
        <v>F2</v>
      </c>
      <c r="K43" s="17">
        <f>IF(F43="","",IF(F43&gt;G43,3,IF(F43=G43,1,0)))</f>
        <v>1</v>
      </c>
      <c r="L43" s="17">
        <f>IF(G43="","",IF(G43&gt;F43,3,IF(G43=F43,1,0)))</f>
        <v>1</v>
      </c>
      <c r="Z43" s="29"/>
      <c r="AA43" s="30"/>
      <c r="AB43" s="30"/>
      <c r="AC43" s="30"/>
      <c r="AD43" s="30"/>
      <c r="AE43" s="30"/>
      <c r="AF43" s="31"/>
    </row>
    <row r="44" spans="2:35" x14ac:dyDescent="0.3">
      <c r="B44" s="21">
        <v>46188</v>
      </c>
      <c r="C44" s="23"/>
      <c r="D44" s="23" t="str">
        <f>RIGHT(B42,1)&amp;3</f>
        <v>F3</v>
      </c>
      <c r="E44" s="23" t="str">
        <f t="shared" ref="E44:E48" si="60">IFERROR(INDEX(O:O,MATCH(D44,N:N,0)),"")</f>
        <v>Suède</v>
      </c>
      <c r="F44" s="23">
        <v>5</v>
      </c>
      <c r="G44" s="23">
        <v>1</v>
      </c>
      <c r="H44" s="23" t="str">
        <f t="shared" ref="H44:H48" si="61">IFERROR(INDEX(O:O,MATCH(I44,N:N,0)),"")</f>
        <v>Tunisie</v>
      </c>
      <c r="I44" s="20" t="str">
        <f>RIGHT(B42,1)&amp;4</f>
        <v>F4</v>
      </c>
      <c r="K44" s="17">
        <f t="shared" ref="K44:K48" si="62">IF(F44="","",IF(F44&gt;G44,3,IF(F44=G44,1,0)))</f>
        <v>3</v>
      </c>
      <c r="L44" s="17">
        <f t="shared" ref="L44:L48" si="63">IF(G44="","",IF(G44&gt;F44,3,IF(G44=F44,1,0)))</f>
        <v>0</v>
      </c>
      <c r="O44" s="17" t="s">
        <v>0</v>
      </c>
      <c r="P44" s="17" t="s">
        <v>3</v>
      </c>
      <c r="Q44" s="17" t="s">
        <v>4</v>
      </c>
      <c r="R44" s="17" t="s">
        <v>5</v>
      </c>
      <c r="S44" s="17" t="s">
        <v>6</v>
      </c>
      <c r="T44" s="17" t="s">
        <v>15</v>
      </c>
      <c r="U44" s="17" t="s">
        <v>7</v>
      </c>
      <c r="V44" s="17" t="s">
        <v>8</v>
      </c>
      <c r="W44" s="17" t="s">
        <v>9</v>
      </c>
      <c r="X44" s="17" t="s">
        <v>10</v>
      </c>
      <c r="Z44" s="8"/>
      <c r="AA44" s="9" t="s">
        <v>71</v>
      </c>
      <c r="AB44" s="3" t="s">
        <v>8</v>
      </c>
      <c r="AC44" s="3" t="s">
        <v>3</v>
      </c>
      <c r="AD44" s="3" t="s">
        <v>4</v>
      </c>
      <c r="AE44" s="3" t="s">
        <v>5</v>
      </c>
      <c r="AF44" s="3" t="s">
        <v>72</v>
      </c>
    </row>
    <row r="45" spans="2:35" x14ac:dyDescent="0.3">
      <c r="B45" s="21">
        <v>46193</v>
      </c>
      <c r="C45" s="23"/>
      <c r="D45" s="23" t="str">
        <f>RIGHT(B42,1)&amp;1</f>
        <v>F1</v>
      </c>
      <c r="E45" s="23" t="str">
        <f t="shared" si="60"/>
        <v>Pays Bas</v>
      </c>
      <c r="F45" s="23"/>
      <c r="G45" s="23"/>
      <c r="H45" s="23" t="str">
        <f t="shared" si="61"/>
        <v>Suède</v>
      </c>
      <c r="I45" s="20" t="str">
        <f>RIGHT(B42,1)&amp;3</f>
        <v>F3</v>
      </c>
      <c r="K45" s="17" t="str">
        <f t="shared" si="62"/>
        <v/>
      </c>
      <c r="L45" s="17" t="str">
        <f t="shared" si="63"/>
        <v/>
      </c>
      <c r="N45" s="17" t="str">
        <f>RIGHT(B42,1)&amp;1</f>
        <v>F1</v>
      </c>
      <c r="O45" s="17" t="s">
        <v>43</v>
      </c>
      <c r="P45" s="17">
        <f>COUNTIFS(D:D,N45,K:K,3)+COUNTIFS(I:I,N45,L:L,3)</f>
        <v>0</v>
      </c>
      <c r="Q45" s="17">
        <f>COUNTIFS(D:D,N45,K:K,1)+COUNTIFS(I:I,N45,L:L,1)</f>
        <v>1</v>
      </c>
      <c r="R45" s="17">
        <f>COUNTIFS(D:D,N45,K:K,0)+COUNTIFS(I:I,N45,L:L,0)</f>
        <v>0</v>
      </c>
      <c r="S45" s="17">
        <f>SUMIF(D:D,N45,F:F)+SUMIF(I:I,N45,G:G)</f>
        <v>2</v>
      </c>
      <c r="T45" s="17">
        <f>SUMIF(D:D,N45,G:G)+SUMIF(I:I,N45,F:F)</f>
        <v>2</v>
      </c>
      <c r="U45" s="17">
        <f>S45-T45</f>
        <v>0</v>
      </c>
      <c r="V45" s="17">
        <f>P45*3+Q45</f>
        <v>1</v>
      </c>
      <c r="W45" s="17">
        <f>V45*1000+U45*100+S45</f>
        <v>1002</v>
      </c>
      <c r="X45" s="17" t="str">
        <f>RIGHT(B42,1)&amp;RANK(W45,W45:W48)</f>
        <v>F2</v>
      </c>
      <c r="Z45" s="4" t="s">
        <v>73</v>
      </c>
      <c r="AA45" s="5" t="str">
        <f>IFERROR(INDEX(O45:O48,MATCH(N45,X45:X48,0)),"")</f>
        <v>Suède</v>
      </c>
      <c r="AB45" s="4">
        <f>IFERROR(INDEX(V45:V48,MATCH(N45,X45:X48,0)),"")</f>
        <v>3</v>
      </c>
      <c r="AC45" s="4">
        <f>IFERROR(INDEX(P45:P48,MATCH(N45,X45:X48,0)),"")</f>
        <v>1</v>
      </c>
      <c r="AD45" s="4">
        <f>IFERROR(INDEX(Q45:Q48,MATCH(N45,X45:X48,0)),"")</f>
        <v>0</v>
      </c>
      <c r="AE45" s="4">
        <f>IFERROR(INDEX(R45:R48,MATCH(N45,X45:X48,0)),"")</f>
        <v>0</v>
      </c>
      <c r="AF45" s="4">
        <f>IFERROR(INDEX(U45:U48,MATCH(N45,X45:X48,0)),"")</f>
        <v>4</v>
      </c>
    </row>
    <row r="46" spans="2:35" x14ac:dyDescent="0.3">
      <c r="B46" s="21">
        <v>46194</v>
      </c>
      <c r="C46" s="23"/>
      <c r="D46" s="23" t="str">
        <f>RIGHT(B42,1)&amp;4</f>
        <v>F4</v>
      </c>
      <c r="E46" s="23" t="str">
        <f t="shared" si="60"/>
        <v>Tunisie</v>
      </c>
      <c r="F46" s="23"/>
      <c r="G46" s="23"/>
      <c r="H46" s="23" t="str">
        <f t="shared" si="61"/>
        <v>Japon</v>
      </c>
      <c r="I46" s="20" t="str">
        <f>RIGHT(B42,1)&amp;2</f>
        <v>F2</v>
      </c>
      <c r="K46" s="17" t="str">
        <f t="shared" si="62"/>
        <v/>
      </c>
      <c r="L46" s="17" t="str">
        <f t="shared" si="63"/>
        <v/>
      </c>
      <c r="N46" s="17" t="str">
        <f>RIGHT(B42,1)&amp;2</f>
        <v>F2</v>
      </c>
      <c r="O46" s="17" t="s">
        <v>44</v>
      </c>
      <c r="P46" s="17">
        <f t="shared" ref="P46:P48" si="64">COUNTIFS(D:D,N46,K:K,3)+COUNTIFS(I:I,N46,L:L,3)</f>
        <v>0</v>
      </c>
      <c r="Q46" s="17">
        <f t="shared" ref="Q46:Q48" si="65">COUNTIFS(D:D,N46,K:K,1)+COUNTIFS(I:I,N46,L:L,1)</f>
        <v>1</v>
      </c>
      <c r="R46" s="17">
        <f t="shared" ref="R46:R48" si="66">COUNTIFS(D:D,N46,K:K,0)+COUNTIFS(I:I,N46,L:L,0)</f>
        <v>0</v>
      </c>
      <c r="S46" s="17">
        <f>SUMIF(D:D,N46,F:F)+SUMIF(I:I,N46,G:G)</f>
        <v>2</v>
      </c>
      <c r="T46" s="17">
        <f t="shared" ref="T46:T48" si="67">SUMIF(D:D,N46,G:G)+SUMIF(I:I,N46,F:F)</f>
        <v>2</v>
      </c>
      <c r="U46" s="17">
        <f t="shared" ref="U46:U48" si="68">S46-T46</f>
        <v>0</v>
      </c>
      <c r="V46" s="17">
        <f t="shared" ref="V46:V48" si="69">P46*3+Q46</f>
        <v>1</v>
      </c>
      <c r="W46" s="17">
        <f t="shared" ref="W46:W48" si="70">V46*1000+U46*100+S46</f>
        <v>1002</v>
      </c>
      <c r="X46" s="17" t="str">
        <f>RIGHT(B42,1)&amp;RANK(W46,W45:W48)</f>
        <v>F2</v>
      </c>
      <c r="Z46" s="4" t="s">
        <v>74</v>
      </c>
      <c r="AA46" s="5" t="str">
        <f>IFERROR(INDEX(O45:O48,MATCH(N46,X45:X48,0)),"")</f>
        <v>Pays Bas</v>
      </c>
      <c r="AB46" s="4">
        <f>IFERROR(INDEX(V45:V48,MATCH(N46,X45:X48,0)),"")</f>
        <v>1</v>
      </c>
      <c r="AC46" s="4">
        <f>IFERROR(INDEX(P45:P48,MATCH(N46,X45:X48,0)),"")</f>
        <v>0</v>
      </c>
      <c r="AD46" s="4">
        <f>IFERROR(INDEX(Q45:Q48,MATCH(N46,X45:X48,0)),"")</f>
        <v>1</v>
      </c>
      <c r="AE46" s="4">
        <f>IFERROR(INDEX(R45:R48,MATCH(N46,X45:X48,0)),"")</f>
        <v>0</v>
      </c>
      <c r="AF46" s="4">
        <f>IFERROR(INDEX(U45:U48,MATCH(N46,X45:X48,0)),"")</f>
        <v>0</v>
      </c>
    </row>
    <row r="47" spans="2:35" x14ac:dyDescent="0.3">
      <c r="B47" s="21">
        <v>46199</v>
      </c>
      <c r="C47" s="23"/>
      <c r="D47" s="23" t="str">
        <f>RIGHT(B42,1)&amp;4</f>
        <v>F4</v>
      </c>
      <c r="E47" s="23" t="str">
        <f t="shared" si="60"/>
        <v>Tunisie</v>
      </c>
      <c r="F47" s="23"/>
      <c r="G47" s="23"/>
      <c r="H47" s="23" t="str">
        <f t="shared" si="61"/>
        <v>Pays Bas</v>
      </c>
      <c r="I47" s="20" t="str">
        <f>RIGHT(B42,1)&amp;1</f>
        <v>F1</v>
      </c>
      <c r="K47" s="17" t="str">
        <f t="shared" si="62"/>
        <v/>
      </c>
      <c r="L47" s="17" t="str">
        <f t="shared" si="63"/>
        <v/>
      </c>
      <c r="N47" s="17" t="str">
        <f>RIGHT(B42,1)&amp;3</f>
        <v>F3</v>
      </c>
      <c r="O47" s="17" t="s">
        <v>45</v>
      </c>
      <c r="P47" s="17">
        <f t="shared" si="64"/>
        <v>1</v>
      </c>
      <c r="Q47" s="17">
        <f t="shared" si="65"/>
        <v>0</v>
      </c>
      <c r="R47" s="17">
        <f t="shared" si="66"/>
        <v>0</v>
      </c>
      <c r="S47" s="17">
        <f t="shared" ref="S47:S48" si="71">SUMIF(D:D,N47,F:F)+SUMIF(I:I,N47,G:G)</f>
        <v>5</v>
      </c>
      <c r="T47" s="17">
        <f t="shared" si="67"/>
        <v>1</v>
      </c>
      <c r="U47" s="17">
        <f t="shared" si="68"/>
        <v>4</v>
      </c>
      <c r="V47" s="17">
        <f t="shared" si="69"/>
        <v>3</v>
      </c>
      <c r="W47" s="17">
        <f t="shared" si="70"/>
        <v>3405</v>
      </c>
      <c r="X47" s="17" t="str">
        <f>RIGHT(B42,1)&amp;RANK(W47,W45:W48)</f>
        <v>F1</v>
      </c>
      <c r="Z47" s="6" t="s">
        <v>75</v>
      </c>
      <c r="AA47" s="7" t="str">
        <f>IFERROR(INDEX(O45:O48,MATCH(N47,X45:X48,0)),"")</f>
        <v/>
      </c>
      <c r="AB47" s="6" t="str">
        <f>IFERROR(INDEX(V45:V48,MATCH(N47,X45:X48,0)),"")</f>
        <v/>
      </c>
      <c r="AC47" s="6" t="str">
        <f>IFERROR(INDEX(P45:P48,MATCH(N47,X45:X48,0)),"")</f>
        <v/>
      </c>
      <c r="AD47" s="6" t="str">
        <f>IFERROR(INDEX(Q45:Q48,MATCH(N47,X45:X48,0)),"")</f>
        <v/>
      </c>
      <c r="AE47" s="6" t="str">
        <f>IFERROR(INDEX(R45:R48,MATCH(N47,X45:X48,0)),"")</f>
        <v/>
      </c>
      <c r="AF47" s="6" t="str">
        <f>IFERROR(INDEX(U45:U48,MATCH(N47,X45:X48,0)),"")</f>
        <v/>
      </c>
    </row>
    <row r="48" spans="2:35" x14ac:dyDescent="0.3">
      <c r="B48" s="21">
        <v>46199</v>
      </c>
      <c r="C48" s="23"/>
      <c r="D48" s="23" t="str">
        <f>RIGHT(B42,1)&amp;2</f>
        <v>F2</v>
      </c>
      <c r="E48" s="23" t="str">
        <f t="shared" si="60"/>
        <v>Japon</v>
      </c>
      <c r="F48" s="23"/>
      <c r="G48" s="23"/>
      <c r="H48" s="23" t="str">
        <f t="shared" si="61"/>
        <v>Suède</v>
      </c>
      <c r="I48" s="20" t="str">
        <f>RIGHT(B42,1)&amp;3</f>
        <v>F3</v>
      </c>
      <c r="K48" s="17" t="str">
        <f t="shared" si="62"/>
        <v/>
      </c>
      <c r="L48" s="17" t="str">
        <f t="shared" si="63"/>
        <v/>
      </c>
      <c r="N48" s="17" t="str">
        <f>RIGHT(B42,1)&amp;4</f>
        <v>F4</v>
      </c>
      <c r="O48" s="17" t="s">
        <v>46</v>
      </c>
      <c r="P48" s="17">
        <f t="shared" si="64"/>
        <v>0</v>
      </c>
      <c r="Q48" s="17">
        <f t="shared" si="65"/>
        <v>0</v>
      </c>
      <c r="R48" s="17">
        <f t="shared" si="66"/>
        <v>1</v>
      </c>
      <c r="S48" s="17">
        <f t="shared" si="71"/>
        <v>1</v>
      </c>
      <c r="T48" s="17">
        <f t="shared" si="67"/>
        <v>5</v>
      </c>
      <c r="U48" s="17">
        <f t="shared" si="68"/>
        <v>-4</v>
      </c>
      <c r="V48" s="17">
        <f t="shared" si="69"/>
        <v>0</v>
      </c>
      <c r="W48" s="17">
        <f t="shared" si="70"/>
        <v>-399</v>
      </c>
      <c r="X48" s="17" t="str">
        <f>RIGHT(B42,1)&amp;RANK(W48,W45:W48)</f>
        <v>F4</v>
      </c>
      <c r="Z48" s="6" t="s">
        <v>76</v>
      </c>
      <c r="AA48" s="7" t="str">
        <f>IFERROR(INDEX(O45:O48,MATCH(N48,X45:X48,0)),"")</f>
        <v>Tunisie</v>
      </c>
      <c r="AB48" s="6">
        <f>IFERROR(INDEX(V45:V48,MATCH(N48,X45:X48,0)),"")</f>
        <v>0</v>
      </c>
      <c r="AC48" s="6">
        <f>IFERROR(INDEX(P45:P48,MATCH(N48,X45:X48,0)),"")</f>
        <v>0</v>
      </c>
      <c r="AD48" s="6">
        <f>IFERROR(INDEX(Q45:Q48,MATCH(N48,X45:X48,0)),"")</f>
        <v>0</v>
      </c>
      <c r="AE48" s="6">
        <f>IFERROR(INDEX(R45:R48,MATCH(N48,X45:X48,0)),"")</f>
        <v>1</v>
      </c>
      <c r="AF48" s="6">
        <f>IFERROR(INDEX(U45:U48,MATCH(N48,X45:X48,0)),"")</f>
        <v>-4</v>
      </c>
    </row>
    <row r="49" spans="2:35" s="15" customFormat="1" x14ac:dyDescent="0.3">
      <c r="J49" s="16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AA49" s="18"/>
      <c r="AH49" s="17"/>
      <c r="AI49" s="17"/>
    </row>
    <row r="50" spans="2:35" x14ac:dyDescent="0.3">
      <c r="B50" s="33" t="s">
        <v>21</v>
      </c>
      <c r="C50" s="33"/>
      <c r="D50" s="33"/>
      <c r="E50" s="33"/>
      <c r="F50" s="33"/>
      <c r="G50" s="33"/>
      <c r="H50" s="33"/>
      <c r="Z50" s="26" t="s">
        <v>21</v>
      </c>
      <c r="AA50" s="27"/>
      <c r="AB50" s="27"/>
      <c r="AC50" s="27"/>
      <c r="AD50" s="27"/>
      <c r="AE50" s="27"/>
      <c r="AF50" s="28"/>
    </row>
    <row r="51" spans="2:35" x14ac:dyDescent="0.3">
      <c r="B51" s="21">
        <v>46188</v>
      </c>
      <c r="C51" s="22">
        <v>0</v>
      </c>
      <c r="D51" s="23" t="str">
        <f>RIGHT(B50,1)&amp;1</f>
        <v>G1</v>
      </c>
      <c r="E51" s="23" t="str">
        <f>IFERROR(INDEX(O:O,MATCH(D51,N:N,0)),"")</f>
        <v>Belgique</v>
      </c>
      <c r="F51" s="23">
        <v>1</v>
      </c>
      <c r="G51" s="23">
        <v>1</v>
      </c>
      <c r="H51" s="23" t="str">
        <f>IFERROR(INDEX(O:O,MATCH(I51,N:N,0)),"")</f>
        <v>Egypte</v>
      </c>
      <c r="I51" s="20" t="str">
        <f>RIGHT(B50,1)&amp;2</f>
        <v>G2</v>
      </c>
      <c r="K51" s="17">
        <f>IF(F51="","",IF(F51&gt;G51,3,IF(F51=G51,1,0)))</f>
        <v>1</v>
      </c>
      <c r="L51" s="17">
        <f>IF(G51="","",IF(G51&gt;F51,3,IF(G51=F51,1,0)))</f>
        <v>1</v>
      </c>
      <c r="Z51" s="29"/>
      <c r="AA51" s="30"/>
      <c r="AB51" s="30"/>
      <c r="AC51" s="30"/>
      <c r="AD51" s="30"/>
      <c r="AE51" s="30"/>
      <c r="AF51" s="31"/>
    </row>
    <row r="52" spans="2:35" x14ac:dyDescent="0.3">
      <c r="B52" s="21">
        <v>46189</v>
      </c>
      <c r="C52" s="23"/>
      <c r="D52" s="23" t="str">
        <f>RIGHT(B50,1)&amp;3</f>
        <v>G3</v>
      </c>
      <c r="E52" s="23" t="str">
        <f t="shared" ref="E52:E56" si="72">IFERROR(INDEX(O:O,MATCH(D52,N:N,0)),"")</f>
        <v>Iran</v>
      </c>
      <c r="F52" s="23">
        <v>2</v>
      </c>
      <c r="G52" s="23">
        <v>2</v>
      </c>
      <c r="H52" s="23" t="str">
        <f t="shared" ref="H52:H56" si="73">IFERROR(INDEX(O:O,MATCH(I52,N:N,0)),"")</f>
        <v>Nouvelle Zélande</v>
      </c>
      <c r="I52" s="20" t="str">
        <f>RIGHT(B50,1)&amp;4</f>
        <v>G4</v>
      </c>
      <c r="K52" s="17">
        <f t="shared" ref="K52:K56" si="74">IF(F52="","",IF(F52&gt;G52,3,IF(F52=G52,1,0)))</f>
        <v>1</v>
      </c>
      <c r="L52" s="17">
        <f t="shared" ref="L52:L56" si="75">IF(G52="","",IF(G52&gt;F52,3,IF(G52=F52,1,0)))</f>
        <v>1</v>
      </c>
      <c r="O52" s="17" t="s">
        <v>0</v>
      </c>
      <c r="P52" s="17" t="s">
        <v>3</v>
      </c>
      <c r="Q52" s="17" t="s">
        <v>4</v>
      </c>
      <c r="R52" s="17" t="s">
        <v>5</v>
      </c>
      <c r="S52" s="17" t="s">
        <v>6</v>
      </c>
      <c r="T52" s="17" t="s">
        <v>15</v>
      </c>
      <c r="U52" s="17" t="s">
        <v>7</v>
      </c>
      <c r="V52" s="17" t="s">
        <v>8</v>
      </c>
      <c r="W52" s="17" t="s">
        <v>9</v>
      </c>
      <c r="X52" s="17" t="s">
        <v>10</v>
      </c>
      <c r="Z52" s="8"/>
      <c r="AA52" s="9" t="s">
        <v>71</v>
      </c>
      <c r="AB52" s="3" t="s">
        <v>8</v>
      </c>
      <c r="AC52" s="3" t="s">
        <v>3</v>
      </c>
      <c r="AD52" s="3" t="s">
        <v>4</v>
      </c>
      <c r="AE52" s="3" t="s">
        <v>5</v>
      </c>
      <c r="AF52" s="3" t="s">
        <v>72</v>
      </c>
    </row>
    <row r="53" spans="2:35" x14ac:dyDescent="0.3">
      <c r="B53" s="21">
        <v>46194</v>
      </c>
      <c r="C53" s="23"/>
      <c r="D53" s="23" t="str">
        <f>RIGHT(B50,1)&amp;1</f>
        <v>G1</v>
      </c>
      <c r="E53" s="23" t="str">
        <f t="shared" si="72"/>
        <v>Belgique</v>
      </c>
      <c r="F53" s="23"/>
      <c r="G53" s="23"/>
      <c r="H53" s="23" t="str">
        <f t="shared" si="73"/>
        <v>Iran</v>
      </c>
      <c r="I53" s="20" t="str">
        <f>RIGHT(B50,1)&amp;3</f>
        <v>G3</v>
      </c>
      <c r="K53" s="17" t="str">
        <f t="shared" si="74"/>
        <v/>
      </c>
      <c r="L53" s="17" t="str">
        <f t="shared" si="75"/>
        <v/>
      </c>
      <c r="N53" s="17" t="str">
        <f>RIGHT(B50,1)&amp;1</f>
        <v>G1</v>
      </c>
      <c r="O53" s="17" t="s">
        <v>47</v>
      </c>
      <c r="P53" s="17">
        <f>COUNTIFS(D:D,N53,K:K,3)+COUNTIFS(I:I,N53,L:L,3)</f>
        <v>0</v>
      </c>
      <c r="Q53" s="17">
        <f>COUNTIFS(D:D,N53,K:K,1)+COUNTIFS(I:I,N53,L:L,1)</f>
        <v>1</v>
      </c>
      <c r="R53" s="17">
        <f>COUNTIFS(D:D,N53,K:K,0)+COUNTIFS(I:I,N53,L:L,0)</f>
        <v>0</v>
      </c>
      <c r="S53" s="17">
        <f>SUMIF(D:D,N53,F:F)+SUMIF(I:I,N53,G:G)</f>
        <v>1</v>
      </c>
      <c r="T53" s="17">
        <f>SUMIF(D:D,N53,G:G)+SUMIF(I:I,N53,F:F)</f>
        <v>1</v>
      </c>
      <c r="U53" s="17">
        <f>S53-T53</f>
        <v>0</v>
      </c>
      <c r="V53" s="17">
        <f>P53*3+Q53</f>
        <v>1</v>
      </c>
      <c r="W53" s="17">
        <f>V53*1000+U53*100+S53</f>
        <v>1001</v>
      </c>
      <c r="X53" s="17" t="str">
        <f>RIGHT(B50,1)&amp;RANK(W53,W53:W56)</f>
        <v>G3</v>
      </c>
      <c r="Z53" s="4" t="s">
        <v>73</v>
      </c>
      <c r="AA53" s="5" t="str">
        <f>IFERROR(INDEX(O53:O56,MATCH(N53,X53:X56,0)),"")</f>
        <v>Iran</v>
      </c>
      <c r="AB53" s="4">
        <f>IFERROR(INDEX(V53:V56,MATCH(N53,X53:X56,0)),"")</f>
        <v>1</v>
      </c>
      <c r="AC53" s="4">
        <f>IFERROR(INDEX(P53:P56,MATCH(N53,X53:X56,0)),"")</f>
        <v>0</v>
      </c>
      <c r="AD53" s="4">
        <f>IFERROR(INDEX(Q53:Q56,MATCH(N53,X53:X56,0)),"")</f>
        <v>1</v>
      </c>
      <c r="AE53" s="4">
        <f>IFERROR(INDEX(R53:R56,MATCH(N53,X53:X56,0)),"")</f>
        <v>0</v>
      </c>
      <c r="AF53" s="4">
        <f>IFERROR(INDEX(U53:U56,MATCH(N53,X53:X56,0)),"")</f>
        <v>0</v>
      </c>
    </row>
    <row r="54" spans="2:35" x14ac:dyDescent="0.3">
      <c r="B54" s="21">
        <v>46195</v>
      </c>
      <c r="C54" s="23"/>
      <c r="D54" s="23" t="str">
        <f>RIGHT(B50,1)&amp;4</f>
        <v>G4</v>
      </c>
      <c r="E54" s="23" t="str">
        <f t="shared" si="72"/>
        <v>Nouvelle Zélande</v>
      </c>
      <c r="F54" s="23"/>
      <c r="G54" s="23"/>
      <c r="H54" s="23" t="str">
        <f t="shared" si="73"/>
        <v>Egypte</v>
      </c>
      <c r="I54" s="20" t="str">
        <f>RIGHT(B50,1)&amp;2</f>
        <v>G2</v>
      </c>
      <c r="K54" s="17" t="str">
        <f t="shared" si="74"/>
        <v/>
      </c>
      <c r="L54" s="17" t="str">
        <f t="shared" si="75"/>
        <v/>
      </c>
      <c r="N54" s="17" t="str">
        <f>RIGHT(B50,1)&amp;2</f>
        <v>G2</v>
      </c>
      <c r="O54" s="17" t="s">
        <v>48</v>
      </c>
      <c r="P54" s="17">
        <f t="shared" ref="P54:P56" si="76">COUNTIFS(D:D,N54,K:K,3)+COUNTIFS(I:I,N54,L:L,3)</f>
        <v>0</v>
      </c>
      <c r="Q54" s="17">
        <f t="shared" ref="Q54:Q56" si="77">COUNTIFS(D:D,N54,K:K,1)+COUNTIFS(I:I,N54,L:L,1)</f>
        <v>1</v>
      </c>
      <c r="R54" s="17">
        <f t="shared" ref="R54:R56" si="78">COUNTIFS(D:D,N54,K:K,0)+COUNTIFS(I:I,N54,L:L,0)</f>
        <v>0</v>
      </c>
      <c r="S54" s="17">
        <f>SUMIF(D:D,N54,F:F)+SUMIF(I:I,N54,G:G)</f>
        <v>1</v>
      </c>
      <c r="T54" s="17">
        <f t="shared" ref="T54:T56" si="79">SUMIF(D:D,N54,G:G)+SUMIF(I:I,N54,F:F)</f>
        <v>1</v>
      </c>
      <c r="U54" s="17">
        <f t="shared" ref="U54:U56" si="80">S54-T54</f>
        <v>0</v>
      </c>
      <c r="V54" s="17">
        <f t="shared" ref="V54:V56" si="81">P54*3+Q54</f>
        <v>1</v>
      </c>
      <c r="W54" s="17">
        <f t="shared" ref="W54:W56" si="82">V54*1000+U54*100+S54</f>
        <v>1001</v>
      </c>
      <c r="X54" s="17" t="str">
        <f>RIGHT(B50,1)&amp;RANK(W54,W53:W56)</f>
        <v>G3</v>
      </c>
      <c r="Z54" s="4" t="s">
        <v>74</v>
      </c>
      <c r="AA54" s="5" t="str">
        <f>IFERROR(INDEX(O53:O56,MATCH(N54,X53:X56,0)),"")</f>
        <v/>
      </c>
      <c r="AB54" s="4" t="str">
        <f>IFERROR(INDEX(V53:V56,MATCH(N54,X53:X56,0)),"")</f>
        <v/>
      </c>
      <c r="AC54" s="4" t="str">
        <f>IFERROR(INDEX(P53:P56,MATCH(N54,X53:X56,0)),"")</f>
        <v/>
      </c>
      <c r="AD54" s="4" t="str">
        <f>IFERROR(INDEX(Q53:Q56,MATCH(N54,X53:X56,0)),"")</f>
        <v/>
      </c>
      <c r="AE54" s="4" t="str">
        <f>IFERROR(INDEX(R53:R56,MATCH(N54,X53:X56,0)),"")</f>
        <v/>
      </c>
      <c r="AF54" s="4" t="str">
        <f>IFERROR(INDEX(U53:U56,MATCH(N54,X53:X56,0)),"")</f>
        <v/>
      </c>
    </row>
    <row r="55" spans="2:35" x14ac:dyDescent="0.3">
      <c r="B55" s="21">
        <v>46200</v>
      </c>
      <c r="C55" s="23"/>
      <c r="D55" s="23" t="str">
        <f>RIGHT(B50,1)&amp;4</f>
        <v>G4</v>
      </c>
      <c r="E55" s="23" t="str">
        <f t="shared" si="72"/>
        <v>Nouvelle Zélande</v>
      </c>
      <c r="F55" s="23"/>
      <c r="G55" s="23"/>
      <c r="H55" s="23" t="str">
        <f t="shared" si="73"/>
        <v>Belgique</v>
      </c>
      <c r="I55" s="20" t="str">
        <f>RIGHT(B50,1)&amp;1</f>
        <v>G1</v>
      </c>
      <c r="K55" s="17" t="str">
        <f t="shared" si="74"/>
        <v/>
      </c>
      <c r="L55" s="17" t="str">
        <f t="shared" si="75"/>
        <v/>
      </c>
      <c r="N55" s="17" t="str">
        <f>RIGHT(B50,1)&amp;3</f>
        <v>G3</v>
      </c>
      <c r="O55" s="17" t="s">
        <v>49</v>
      </c>
      <c r="P55" s="17">
        <f t="shared" si="76"/>
        <v>0</v>
      </c>
      <c r="Q55" s="17">
        <f t="shared" si="77"/>
        <v>1</v>
      </c>
      <c r="R55" s="17">
        <f t="shared" si="78"/>
        <v>0</v>
      </c>
      <c r="S55" s="17">
        <f t="shared" ref="S55:S56" si="83">SUMIF(D:D,N55,F:F)+SUMIF(I:I,N55,G:G)</f>
        <v>2</v>
      </c>
      <c r="T55" s="17">
        <f t="shared" si="79"/>
        <v>2</v>
      </c>
      <c r="U55" s="17">
        <f t="shared" si="80"/>
        <v>0</v>
      </c>
      <c r="V55" s="17">
        <f t="shared" si="81"/>
        <v>1</v>
      </c>
      <c r="W55" s="17">
        <f t="shared" si="82"/>
        <v>1002</v>
      </c>
      <c r="X55" s="17" t="str">
        <f>RIGHT(B50,1)&amp;RANK(W55,W53:W56)</f>
        <v>G1</v>
      </c>
      <c r="Z55" s="6" t="s">
        <v>75</v>
      </c>
      <c r="AA55" s="7" t="str">
        <f>IFERROR(INDEX(O53:O56,MATCH(N55,X53:X56,0)),"")</f>
        <v>Belgique</v>
      </c>
      <c r="AB55" s="6">
        <f>IFERROR(INDEX(V53:V56,MATCH(N55,X53:X56,0)),"")</f>
        <v>1</v>
      </c>
      <c r="AC55" s="6">
        <f>IFERROR(INDEX(P53:P56,MATCH(N55,X53:X56,0)),"")</f>
        <v>0</v>
      </c>
      <c r="AD55" s="6">
        <f>IFERROR(INDEX(Q53:Q56,MATCH(N55,X53:X56,0)),"")</f>
        <v>1</v>
      </c>
      <c r="AE55" s="6">
        <f>IFERROR(INDEX(R53:R56,MATCH(N55,X53:X56,0)),"")</f>
        <v>0</v>
      </c>
      <c r="AF55" s="6">
        <f>IFERROR(INDEX(U53:U56,MATCH(N55,X53:X56,0)),"")</f>
        <v>0</v>
      </c>
    </row>
    <row r="56" spans="2:35" x14ac:dyDescent="0.3">
      <c r="B56" s="21">
        <v>46200</v>
      </c>
      <c r="C56" s="23"/>
      <c r="D56" s="23" t="str">
        <f>RIGHT(B50,1)&amp;2</f>
        <v>G2</v>
      </c>
      <c r="E56" s="23" t="str">
        <f t="shared" si="72"/>
        <v>Egypte</v>
      </c>
      <c r="F56" s="23"/>
      <c r="G56" s="23"/>
      <c r="H56" s="23" t="str">
        <f t="shared" si="73"/>
        <v>Iran</v>
      </c>
      <c r="I56" s="20" t="str">
        <f>RIGHT(B50,1)&amp;3</f>
        <v>G3</v>
      </c>
      <c r="K56" s="17" t="str">
        <f t="shared" si="74"/>
        <v/>
      </c>
      <c r="L56" s="17" t="str">
        <f t="shared" si="75"/>
        <v/>
      </c>
      <c r="N56" s="17" t="str">
        <f>RIGHT(B50,1)&amp;4</f>
        <v>G4</v>
      </c>
      <c r="O56" s="17" t="s">
        <v>50</v>
      </c>
      <c r="P56" s="17">
        <f t="shared" si="76"/>
        <v>0</v>
      </c>
      <c r="Q56" s="17">
        <f t="shared" si="77"/>
        <v>1</v>
      </c>
      <c r="R56" s="17">
        <f t="shared" si="78"/>
        <v>0</v>
      </c>
      <c r="S56" s="17">
        <f t="shared" si="83"/>
        <v>2</v>
      </c>
      <c r="T56" s="17">
        <f t="shared" si="79"/>
        <v>2</v>
      </c>
      <c r="U56" s="17">
        <f t="shared" si="80"/>
        <v>0</v>
      </c>
      <c r="V56" s="17">
        <f t="shared" si="81"/>
        <v>1</v>
      </c>
      <c r="W56" s="17">
        <f t="shared" si="82"/>
        <v>1002</v>
      </c>
      <c r="X56" s="17" t="str">
        <f>RIGHT(B50,1)&amp;RANK(W56,W53:W56)</f>
        <v>G1</v>
      </c>
      <c r="Z56" s="6" t="s">
        <v>76</v>
      </c>
      <c r="AA56" s="7" t="str">
        <f>IFERROR(INDEX(O53:O56,MATCH(N56,X53:X56,0)),"")</f>
        <v/>
      </c>
      <c r="AB56" s="6" t="str">
        <f>IFERROR(INDEX(V53:V56,MATCH(N56,X53:X56,0)),"")</f>
        <v/>
      </c>
      <c r="AC56" s="6" t="str">
        <f>IFERROR(INDEX(P53:P56,MATCH(N56,X53:X56,0)),"")</f>
        <v/>
      </c>
      <c r="AD56" s="6" t="str">
        <f>IFERROR(INDEX(Q53:Q56,MATCH(N56,X53:X56,0)),"")</f>
        <v/>
      </c>
      <c r="AE56" s="6" t="str">
        <f>IFERROR(INDEX(R53:R56,MATCH(N56,X53:X56,0)),"")</f>
        <v/>
      </c>
      <c r="AF56" s="6" t="str">
        <f>IFERROR(INDEX(U53:U56,MATCH(N56,X53:X56,0)),"")</f>
        <v/>
      </c>
    </row>
    <row r="57" spans="2:35" s="15" customFormat="1" x14ac:dyDescent="0.3">
      <c r="J57" s="16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AA57" s="18"/>
      <c r="AH57" s="17"/>
      <c r="AI57" s="17"/>
    </row>
    <row r="58" spans="2:35" x14ac:dyDescent="0.3">
      <c r="B58" s="34" t="s">
        <v>22</v>
      </c>
      <c r="C58" s="35"/>
      <c r="D58" s="35"/>
      <c r="E58" s="35"/>
      <c r="F58" s="35"/>
      <c r="G58" s="35"/>
      <c r="H58" s="36"/>
      <c r="Z58" s="32" t="s">
        <v>22</v>
      </c>
      <c r="AA58" s="32"/>
      <c r="AB58" s="32"/>
      <c r="AC58" s="32"/>
      <c r="AD58" s="32"/>
      <c r="AE58" s="32"/>
      <c r="AF58" s="32"/>
    </row>
    <row r="59" spans="2:35" x14ac:dyDescent="0.3">
      <c r="B59" s="21">
        <v>46188</v>
      </c>
      <c r="C59" s="22">
        <v>0</v>
      </c>
      <c r="D59" s="23" t="str">
        <f>RIGHT(B58,1)&amp;1</f>
        <v>H1</v>
      </c>
      <c r="E59" s="23" t="str">
        <f>IFERROR(INDEX(O:O,MATCH(D59,N:N,0)),"")</f>
        <v>Espagne</v>
      </c>
      <c r="F59" s="23">
        <v>0</v>
      </c>
      <c r="G59" s="23">
        <v>0</v>
      </c>
      <c r="H59" s="23" t="str">
        <f>IFERROR(INDEX(O:O,MATCH(I59,N:N,0)),"")</f>
        <v>Cap Vert</v>
      </c>
      <c r="I59" s="20" t="str">
        <f>RIGHT(B58,1)&amp;2</f>
        <v>H2</v>
      </c>
      <c r="K59" s="17">
        <f>IF(F59="","",IF(F59&gt;G59,3,IF(F59=G59,1,0)))</f>
        <v>1</v>
      </c>
      <c r="L59" s="17">
        <f>IF(G59="","",IF(G59&gt;F59,3,IF(G59=F59,1,0)))</f>
        <v>1</v>
      </c>
      <c r="Z59" s="32"/>
      <c r="AA59" s="32"/>
      <c r="AB59" s="32"/>
      <c r="AC59" s="32"/>
      <c r="AD59" s="32"/>
      <c r="AE59" s="32"/>
      <c r="AF59" s="32"/>
    </row>
    <row r="60" spans="2:35" x14ac:dyDescent="0.3">
      <c r="B60" s="21">
        <v>46189</v>
      </c>
      <c r="C60" s="23"/>
      <c r="D60" s="23" t="str">
        <f>RIGHT(B58,1)&amp;3</f>
        <v>H3</v>
      </c>
      <c r="E60" s="23" t="str">
        <f t="shared" ref="E60:E64" si="84">IFERROR(INDEX(O:O,MATCH(D60,N:N,0)),"")</f>
        <v>Arabie Saoudite</v>
      </c>
      <c r="F60" s="23">
        <v>1</v>
      </c>
      <c r="G60" s="23">
        <v>1</v>
      </c>
      <c r="H60" s="23" t="str">
        <f t="shared" ref="H60:H64" si="85">IFERROR(INDEX(O:O,MATCH(I60,N:N,0)),"")</f>
        <v>Uruguay</v>
      </c>
      <c r="I60" s="20" t="str">
        <f>RIGHT(B58,1)&amp;4</f>
        <v>H4</v>
      </c>
      <c r="K60" s="17">
        <f t="shared" ref="K60:K64" si="86">IF(F60="","",IF(F60&gt;G60,3,IF(F60=G60,1,0)))</f>
        <v>1</v>
      </c>
      <c r="L60" s="17">
        <f t="shared" ref="L60:L64" si="87">IF(G60="","",IF(G60&gt;F60,3,IF(G60=F60,1,0)))</f>
        <v>1</v>
      </c>
      <c r="O60" s="17" t="s">
        <v>0</v>
      </c>
      <c r="P60" s="17" t="s">
        <v>3</v>
      </c>
      <c r="Q60" s="17" t="s">
        <v>4</v>
      </c>
      <c r="R60" s="17" t="s">
        <v>5</v>
      </c>
      <c r="S60" s="17" t="s">
        <v>6</v>
      </c>
      <c r="T60" s="17" t="s">
        <v>15</v>
      </c>
      <c r="U60" s="17" t="s">
        <v>7</v>
      </c>
      <c r="V60" s="17" t="s">
        <v>8</v>
      </c>
      <c r="W60" s="17" t="s">
        <v>9</v>
      </c>
      <c r="X60" s="17" t="s">
        <v>10</v>
      </c>
      <c r="Z60" s="8"/>
      <c r="AA60" s="9" t="s">
        <v>71</v>
      </c>
      <c r="AB60" s="3" t="s">
        <v>8</v>
      </c>
      <c r="AC60" s="3" t="s">
        <v>3</v>
      </c>
      <c r="AD60" s="3" t="s">
        <v>4</v>
      </c>
      <c r="AE60" s="3" t="s">
        <v>5</v>
      </c>
      <c r="AF60" s="3" t="s">
        <v>72</v>
      </c>
    </row>
    <row r="61" spans="2:35" x14ac:dyDescent="0.3">
      <c r="B61" s="21">
        <v>46194</v>
      </c>
      <c r="C61" s="23"/>
      <c r="D61" s="23" t="str">
        <f>RIGHT(B58,1)&amp;1</f>
        <v>H1</v>
      </c>
      <c r="E61" s="23" t="str">
        <f t="shared" si="84"/>
        <v>Espagne</v>
      </c>
      <c r="F61" s="23"/>
      <c r="G61" s="23"/>
      <c r="H61" s="23" t="str">
        <f t="shared" si="85"/>
        <v>Arabie Saoudite</v>
      </c>
      <c r="I61" s="20" t="str">
        <f>RIGHT(B58,1)&amp;3</f>
        <v>H3</v>
      </c>
      <c r="K61" s="17" t="str">
        <f t="shared" si="86"/>
        <v/>
      </c>
      <c r="L61" s="17" t="str">
        <f t="shared" si="87"/>
        <v/>
      </c>
      <c r="N61" s="17" t="str">
        <f>RIGHT(B58,1)&amp;1</f>
        <v>H1</v>
      </c>
      <c r="O61" s="17" t="s">
        <v>51</v>
      </c>
      <c r="P61" s="17">
        <f>COUNTIFS(D:D,N61,K:K,3)+COUNTIFS(I:I,N61,L:L,3)</f>
        <v>0</v>
      </c>
      <c r="Q61" s="17">
        <f>COUNTIFS(D:D,N61,K:K,1)+COUNTIFS(I:I,N61,L:L,1)</f>
        <v>1</v>
      </c>
      <c r="R61" s="17">
        <f>COUNTIFS(D:D,N61,K:K,0)+COUNTIFS(I:I,N61,L:L,0)</f>
        <v>0</v>
      </c>
      <c r="S61" s="17">
        <f>SUMIF(D:D,N61,F:F)+SUMIF(I:I,N61,G:G)</f>
        <v>0</v>
      </c>
      <c r="T61" s="17">
        <f>SUMIF(D:D,N61,G:G)+SUMIF(I:I,N61,F:F)</f>
        <v>0</v>
      </c>
      <c r="U61" s="17">
        <f>S61-T61</f>
        <v>0</v>
      </c>
      <c r="V61" s="17">
        <f>P61*3+Q61</f>
        <v>1</v>
      </c>
      <c r="W61" s="17">
        <f>V61*1000+U61*100+S61</f>
        <v>1000</v>
      </c>
      <c r="X61" s="17" t="str">
        <f>RIGHT(B58,1)&amp;RANK(W61,W61:W64)</f>
        <v>H3</v>
      </c>
      <c r="Z61" s="4" t="s">
        <v>73</v>
      </c>
      <c r="AA61" s="5" t="str">
        <f>IFERROR(INDEX(O61:O64,MATCH(N61,X61:X64,0)),"")</f>
        <v>Arabie Saoudite</v>
      </c>
      <c r="AB61" s="4">
        <f>IFERROR(INDEX(V61:V64,MATCH(N61,X61:X64,0)),"")</f>
        <v>1</v>
      </c>
      <c r="AC61" s="4">
        <f>IFERROR(INDEX(P61:P64,MATCH(N61,X61:X64,0)),"")</f>
        <v>0</v>
      </c>
      <c r="AD61" s="4">
        <f>IFERROR(INDEX(Q61:Q64,MATCH(N61,X61:X64,0)),"")</f>
        <v>1</v>
      </c>
      <c r="AE61" s="4">
        <f>IFERROR(INDEX(R61:R64,MATCH(N61,X61:X64,0)),"")</f>
        <v>0</v>
      </c>
      <c r="AF61" s="4">
        <f>IFERROR(INDEX(U61:U64,MATCH(N61,X61:X64,0)),"")</f>
        <v>0</v>
      </c>
    </row>
    <row r="62" spans="2:35" x14ac:dyDescent="0.3">
      <c r="B62" s="21">
        <v>46195</v>
      </c>
      <c r="C62" s="23"/>
      <c r="D62" s="23" t="str">
        <f>RIGHT(B58,1)&amp;4</f>
        <v>H4</v>
      </c>
      <c r="E62" s="23" t="str">
        <f t="shared" si="84"/>
        <v>Uruguay</v>
      </c>
      <c r="F62" s="23"/>
      <c r="G62" s="23"/>
      <c r="H62" s="23" t="str">
        <f t="shared" si="85"/>
        <v>Cap Vert</v>
      </c>
      <c r="I62" s="20" t="str">
        <f>RIGHT(B58,1)&amp;2</f>
        <v>H2</v>
      </c>
      <c r="K62" s="17" t="str">
        <f t="shared" si="86"/>
        <v/>
      </c>
      <c r="L62" s="17" t="str">
        <f t="shared" si="87"/>
        <v/>
      </c>
      <c r="N62" s="17" t="str">
        <f>RIGHT(B58,1)&amp;2</f>
        <v>H2</v>
      </c>
      <c r="O62" s="17" t="s">
        <v>52</v>
      </c>
      <c r="P62" s="17">
        <f t="shared" ref="P62:P64" si="88">COUNTIFS(D:D,N62,K:K,3)+COUNTIFS(I:I,N62,L:L,3)</f>
        <v>0</v>
      </c>
      <c r="Q62" s="17">
        <f t="shared" ref="Q62:Q64" si="89">COUNTIFS(D:D,N62,K:K,1)+COUNTIFS(I:I,N62,L:L,1)</f>
        <v>1</v>
      </c>
      <c r="R62" s="17">
        <f t="shared" ref="R62:R64" si="90">COUNTIFS(D:D,N62,K:K,0)+COUNTIFS(I:I,N62,L:L,0)</f>
        <v>0</v>
      </c>
      <c r="S62" s="17">
        <f>SUMIF(D:D,N62,F:F)+SUMIF(I:I,N62,G:G)</f>
        <v>0</v>
      </c>
      <c r="T62" s="17">
        <f t="shared" ref="T62:T64" si="91">SUMIF(D:D,N62,G:G)+SUMIF(I:I,N62,F:F)</f>
        <v>0</v>
      </c>
      <c r="U62" s="17">
        <f t="shared" ref="U62:U64" si="92">S62-T62</f>
        <v>0</v>
      </c>
      <c r="V62" s="17">
        <f t="shared" ref="V62:V64" si="93">P62*3+Q62</f>
        <v>1</v>
      </c>
      <c r="W62" s="17">
        <f t="shared" ref="W62:W64" si="94">V62*1000+U62*100+S62</f>
        <v>1000</v>
      </c>
      <c r="X62" s="17" t="str">
        <f>RIGHT(B58,1)&amp;RANK(W62,W61:W64)</f>
        <v>H3</v>
      </c>
      <c r="Z62" s="4" t="s">
        <v>74</v>
      </c>
      <c r="AA62" s="5" t="str">
        <f>IFERROR(INDEX(O61:O64,MATCH(N62,X61:X64,0)),"")</f>
        <v/>
      </c>
      <c r="AB62" s="4" t="str">
        <f>IFERROR(INDEX(V61:V64,MATCH(N62,X61:X64,0)),"")</f>
        <v/>
      </c>
      <c r="AC62" s="4" t="str">
        <f>IFERROR(INDEX(P61:P64,MATCH(N62,X61:X64,0)),"")</f>
        <v/>
      </c>
      <c r="AD62" s="4" t="str">
        <f>IFERROR(INDEX(Q61:Q64,MATCH(N62,X61:X64,0)),"")</f>
        <v/>
      </c>
      <c r="AE62" s="4" t="str">
        <f>IFERROR(INDEX(R61:R64,MATCH(N62,X61:X64,0)),"")</f>
        <v/>
      </c>
      <c r="AF62" s="4" t="str">
        <f>IFERROR(INDEX(U61:U64,MATCH(N62,X61:X64,0)),"")</f>
        <v/>
      </c>
    </row>
    <row r="63" spans="2:35" x14ac:dyDescent="0.3">
      <c r="B63" s="21">
        <v>46200</v>
      </c>
      <c r="C63" s="23"/>
      <c r="D63" s="23" t="str">
        <f>RIGHT(B58,1)&amp;4</f>
        <v>H4</v>
      </c>
      <c r="E63" s="23" t="str">
        <f t="shared" si="84"/>
        <v>Uruguay</v>
      </c>
      <c r="F63" s="23"/>
      <c r="G63" s="23"/>
      <c r="H63" s="23" t="str">
        <f t="shared" si="85"/>
        <v>Espagne</v>
      </c>
      <c r="I63" s="20" t="str">
        <f>RIGHT(B58,1)&amp;1</f>
        <v>H1</v>
      </c>
      <c r="K63" s="17" t="str">
        <f t="shared" si="86"/>
        <v/>
      </c>
      <c r="L63" s="17" t="str">
        <f t="shared" si="87"/>
        <v/>
      </c>
      <c r="N63" s="17" t="str">
        <f>RIGHT(B58,1)&amp;3</f>
        <v>H3</v>
      </c>
      <c r="O63" s="17" t="s">
        <v>53</v>
      </c>
      <c r="P63" s="17">
        <f t="shared" si="88"/>
        <v>0</v>
      </c>
      <c r="Q63" s="17">
        <f t="shared" si="89"/>
        <v>1</v>
      </c>
      <c r="R63" s="17">
        <f t="shared" si="90"/>
        <v>0</v>
      </c>
      <c r="S63" s="17">
        <f t="shared" ref="S63:S64" si="95">SUMIF(D:D,N63,F:F)+SUMIF(I:I,N63,G:G)</f>
        <v>1</v>
      </c>
      <c r="T63" s="17">
        <f t="shared" si="91"/>
        <v>1</v>
      </c>
      <c r="U63" s="17">
        <f t="shared" si="92"/>
        <v>0</v>
      </c>
      <c r="V63" s="17">
        <f t="shared" si="93"/>
        <v>1</v>
      </c>
      <c r="W63" s="17">
        <f t="shared" si="94"/>
        <v>1001</v>
      </c>
      <c r="X63" s="17" t="str">
        <f>RIGHT(B58,1)&amp;RANK(W63,W61:W64)</f>
        <v>H1</v>
      </c>
      <c r="Z63" s="6" t="s">
        <v>75</v>
      </c>
      <c r="AA63" s="7" t="str">
        <f>IFERROR(INDEX(O61:O64,MATCH(N63,X61:X64,0)),"")</f>
        <v>Espagne</v>
      </c>
      <c r="AB63" s="6">
        <f>IFERROR(INDEX(V61:V64,MATCH(N63,X61:X64,0)),"")</f>
        <v>1</v>
      </c>
      <c r="AC63" s="6">
        <f>IFERROR(INDEX(P61:P64,MATCH(N63,X61:X64,0)),"")</f>
        <v>0</v>
      </c>
      <c r="AD63" s="6">
        <f>IFERROR(INDEX(Q61:Q64,MATCH(N63,X61:X64,0)),"")</f>
        <v>1</v>
      </c>
      <c r="AE63" s="6">
        <f>IFERROR(INDEX(R61:R64,MATCH(N63,X61:X64,0)),"")</f>
        <v>0</v>
      </c>
      <c r="AF63" s="6">
        <f>IFERROR(INDEX(U61:U64,MATCH(N63,X61:X64,0)),"")</f>
        <v>0</v>
      </c>
    </row>
    <row r="64" spans="2:35" x14ac:dyDescent="0.3">
      <c r="B64" s="21">
        <v>46200</v>
      </c>
      <c r="C64" s="23"/>
      <c r="D64" s="23" t="str">
        <f>RIGHT(B58,1)&amp;2</f>
        <v>H2</v>
      </c>
      <c r="E64" s="23" t="str">
        <f t="shared" si="84"/>
        <v>Cap Vert</v>
      </c>
      <c r="F64" s="23"/>
      <c r="G64" s="23"/>
      <c r="H64" s="23" t="str">
        <f t="shared" si="85"/>
        <v>Arabie Saoudite</v>
      </c>
      <c r="I64" s="20" t="str">
        <f>RIGHT(B58,1)&amp;3</f>
        <v>H3</v>
      </c>
      <c r="K64" s="17" t="str">
        <f t="shared" si="86"/>
        <v/>
      </c>
      <c r="L64" s="17" t="str">
        <f t="shared" si="87"/>
        <v/>
      </c>
      <c r="N64" s="17" t="str">
        <f>RIGHT(B58,1)&amp;4</f>
        <v>H4</v>
      </c>
      <c r="O64" s="17" t="s">
        <v>54</v>
      </c>
      <c r="P64" s="17">
        <f t="shared" si="88"/>
        <v>0</v>
      </c>
      <c r="Q64" s="17">
        <f t="shared" si="89"/>
        <v>1</v>
      </c>
      <c r="R64" s="17">
        <f t="shared" si="90"/>
        <v>0</v>
      </c>
      <c r="S64" s="17">
        <f t="shared" si="95"/>
        <v>1</v>
      </c>
      <c r="T64" s="17">
        <f t="shared" si="91"/>
        <v>1</v>
      </c>
      <c r="U64" s="17">
        <f t="shared" si="92"/>
        <v>0</v>
      </c>
      <c r="V64" s="17">
        <f t="shared" si="93"/>
        <v>1</v>
      </c>
      <c r="W64" s="17">
        <f t="shared" si="94"/>
        <v>1001</v>
      </c>
      <c r="X64" s="17" t="str">
        <f>RIGHT(B58,1)&amp;RANK(W64,W61:W64)</f>
        <v>H1</v>
      </c>
      <c r="Z64" s="6" t="s">
        <v>76</v>
      </c>
      <c r="AA64" s="7" t="str">
        <f>IFERROR(INDEX(O61:O64,MATCH(N64,X61:X64,0)),"")</f>
        <v/>
      </c>
      <c r="AB64" s="6" t="str">
        <f>IFERROR(INDEX(V61:V64,MATCH(N64,X61:X64,0)),"")</f>
        <v/>
      </c>
      <c r="AC64" s="6" t="str">
        <f>IFERROR(INDEX(P61:P64,MATCH(N64,X61:X64,0)),"")</f>
        <v/>
      </c>
      <c r="AD64" s="6" t="str">
        <f>IFERROR(INDEX(Q61:Q64,MATCH(N64,X61:X64,0)),"")</f>
        <v/>
      </c>
      <c r="AE64" s="6" t="str">
        <f>IFERROR(INDEX(R61:R64,MATCH(N64,X61:X64,0)),"")</f>
        <v/>
      </c>
      <c r="AF64" s="6" t="str">
        <f>IFERROR(INDEX(U61:U64,MATCH(N64,X61:X64,0)),"")</f>
        <v/>
      </c>
    </row>
    <row r="65" spans="2:35" s="15" customFormat="1" x14ac:dyDescent="0.3">
      <c r="J65" s="16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AA65" s="18"/>
      <c r="AH65" s="17"/>
      <c r="AI65" s="17"/>
    </row>
    <row r="66" spans="2:35" x14ac:dyDescent="0.3">
      <c r="B66" s="33" t="s">
        <v>23</v>
      </c>
      <c r="C66" s="33"/>
      <c r="D66" s="33"/>
      <c r="E66" s="33"/>
      <c r="F66" s="33"/>
      <c r="G66" s="33"/>
      <c r="H66" s="33"/>
      <c r="Z66" s="32" t="s">
        <v>23</v>
      </c>
      <c r="AA66" s="32"/>
      <c r="AB66" s="32"/>
      <c r="AC66" s="32"/>
      <c r="AD66" s="32"/>
      <c r="AE66" s="32"/>
      <c r="AF66" s="32"/>
    </row>
    <row r="67" spans="2:35" x14ac:dyDescent="0.3">
      <c r="B67" s="21">
        <v>46189</v>
      </c>
      <c r="C67" s="22">
        <v>0</v>
      </c>
      <c r="D67" s="23" t="str">
        <f>RIGHT(B66,1)&amp;1</f>
        <v>I1</v>
      </c>
      <c r="E67" s="23" t="str">
        <f>IFERROR(INDEX(O:O,MATCH(D67,N:N,0)),"")</f>
        <v>France</v>
      </c>
      <c r="F67" s="23">
        <v>3</v>
      </c>
      <c r="G67" s="23">
        <v>1</v>
      </c>
      <c r="H67" s="23" t="str">
        <f>IFERROR(INDEX(O:O,MATCH(I67,N:N,0)),"")</f>
        <v>Sénégal</v>
      </c>
      <c r="I67" s="20" t="str">
        <f>RIGHT(B66,1)&amp;2</f>
        <v>I2</v>
      </c>
      <c r="K67" s="17">
        <f>IF(F67="","",IF(F67&gt;G67,3,IF(F67=G67,1,0)))</f>
        <v>3</v>
      </c>
      <c r="L67" s="17">
        <f>IF(G67="","",IF(G67&gt;F67,3,IF(G67=F67,1,0)))</f>
        <v>0</v>
      </c>
      <c r="Z67" s="32"/>
      <c r="AA67" s="32"/>
      <c r="AB67" s="32"/>
      <c r="AC67" s="32"/>
      <c r="AD67" s="32"/>
      <c r="AE67" s="32"/>
      <c r="AF67" s="32"/>
    </row>
    <row r="68" spans="2:35" x14ac:dyDescent="0.3">
      <c r="B68" s="21">
        <v>46190</v>
      </c>
      <c r="C68" s="23"/>
      <c r="D68" s="23" t="str">
        <f>RIGHT(B66,1)&amp;3</f>
        <v>I3</v>
      </c>
      <c r="E68" s="23" t="str">
        <f t="shared" ref="E68:E72" si="96">IFERROR(INDEX(O:O,MATCH(D68,N:N,0)),"")</f>
        <v>Irak</v>
      </c>
      <c r="F68" s="23">
        <v>1</v>
      </c>
      <c r="G68" s="23">
        <v>4</v>
      </c>
      <c r="H68" s="23" t="str">
        <f t="shared" ref="H68:H72" si="97">IFERROR(INDEX(O:O,MATCH(I68,N:N,0)),"")</f>
        <v>Norvège</v>
      </c>
      <c r="I68" s="20" t="str">
        <f>RIGHT(B66,1)&amp;4</f>
        <v>I4</v>
      </c>
      <c r="K68" s="17">
        <f t="shared" ref="K68:K72" si="98">IF(F68="","",IF(F68&gt;G68,3,IF(F68=G68,1,0)))</f>
        <v>0</v>
      </c>
      <c r="L68" s="17">
        <f t="shared" ref="L68:L72" si="99">IF(G68="","",IF(G68&gt;F68,3,IF(G68=F68,1,0)))</f>
        <v>3</v>
      </c>
      <c r="O68" s="17" t="s">
        <v>0</v>
      </c>
      <c r="P68" s="17" t="s">
        <v>3</v>
      </c>
      <c r="Q68" s="17" t="s">
        <v>4</v>
      </c>
      <c r="R68" s="17" t="s">
        <v>5</v>
      </c>
      <c r="S68" s="17" t="s">
        <v>6</v>
      </c>
      <c r="T68" s="17" t="s">
        <v>15</v>
      </c>
      <c r="U68" s="17" t="s">
        <v>7</v>
      </c>
      <c r="V68" s="17" t="s">
        <v>8</v>
      </c>
      <c r="W68" s="17" t="s">
        <v>9</v>
      </c>
      <c r="X68" s="17" t="s">
        <v>10</v>
      </c>
      <c r="Z68" s="8"/>
      <c r="AA68" s="9" t="s">
        <v>71</v>
      </c>
      <c r="AB68" s="3" t="s">
        <v>8</v>
      </c>
      <c r="AC68" s="3" t="s">
        <v>3</v>
      </c>
      <c r="AD68" s="3" t="s">
        <v>4</v>
      </c>
      <c r="AE68" s="3" t="s">
        <v>5</v>
      </c>
      <c r="AF68" s="3" t="s">
        <v>72</v>
      </c>
    </row>
    <row r="69" spans="2:35" x14ac:dyDescent="0.3">
      <c r="B69" s="21">
        <v>46195</v>
      </c>
      <c r="C69" s="23"/>
      <c r="D69" s="23" t="str">
        <f>RIGHT(B66,1)&amp;1</f>
        <v>I1</v>
      </c>
      <c r="E69" s="23" t="str">
        <f t="shared" si="96"/>
        <v>France</v>
      </c>
      <c r="F69" s="23"/>
      <c r="G69" s="23"/>
      <c r="H69" s="23" t="str">
        <f t="shared" si="97"/>
        <v>Irak</v>
      </c>
      <c r="I69" s="20" t="str">
        <f>RIGHT(B66,1)&amp;3</f>
        <v>I3</v>
      </c>
      <c r="K69" s="17" t="str">
        <f t="shared" si="98"/>
        <v/>
      </c>
      <c r="L69" s="17" t="str">
        <f t="shared" si="99"/>
        <v/>
      </c>
      <c r="N69" s="17" t="str">
        <f>RIGHT(B66,1)&amp;1</f>
        <v>I1</v>
      </c>
      <c r="O69" s="17" t="s">
        <v>55</v>
      </c>
      <c r="P69" s="17">
        <f>COUNTIFS(D:D,N69,K:K,3)+COUNTIFS(I:I,N69,L:L,3)</f>
        <v>1</v>
      </c>
      <c r="Q69" s="17">
        <f>COUNTIFS(D:D,N69,K:K,1)+COUNTIFS(I:I,N69,L:L,1)</f>
        <v>0</v>
      </c>
      <c r="R69" s="17">
        <f>COUNTIFS(D:D,N69,K:K,0)+COUNTIFS(I:I,N69,L:L,0)</f>
        <v>0</v>
      </c>
      <c r="S69" s="17">
        <f>SUMIF(D:D,N69,F:F)+SUMIF(I:I,N69,G:G)</f>
        <v>3</v>
      </c>
      <c r="T69" s="17">
        <f>SUMIF(D:D,N69,G:G)+SUMIF(I:I,N69,F:F)</f>
        <v>1</v>
      </c>
      <c r="U69" s="17">
        <f>S69-T69</f>
        <v>2</v>
      </c>
      <c r="V69" s="17">
        <f>P69*3+Q69</f>
        <v>3</v>
      </c>
      <c r="W69" s="17">
        <f>V69*1000+U69*100+S69</f>
        <v>3203</v>
      </c>
      <c r="X69" s="17" t="str">
        <f>RIGHT(B66,1)&amp;RANK(W69,W69:W72)</f>
        <v>I2</v>
      </c>
      <c r="Z69" s="4" t="s">
        <v>73</v>
      </c>
      <c r="AA69" s="5" t="str">
        <f>IFERROR(INDEX(O69:O72,MATCH(N69,X69:X72,0)),"")</f>
        <v>Norvège</v>
      </c>
      <c r="AB69" s="4">
        <f>IFERROR(INDEX(V69:V72,MATCH(N69,X69:X72,0)),"")</f>
        <v>3</v>
      </c>
      <c r="AC69" s="4">
        <f>IFERROR(INDEX(P69:P72,MATCH(N69,X69:X72,0)),"")</f>
        <v>1</v>
      </c>
      <c r="AD69" s="4">
        <f>IFERROR(INDEX(Q69:Q72,MATCH(N69,X69:X72,0)),"")</f>
        <v>0</v>
      </c>
      <c r="AE69" s="4">
        <f>IFERROR(INDEX(R69:R72,MATCH(N69,X69:X72,0)),"")</f>
        <v>0</v>
      </c>
      <c r="AF69" s="4">
        <f>IFERROR(INDEX(U69:U72,MATCH(N69,X69:X72,0)),"")</f>
        <v>3</v>
      </c>
    </row>
    <row r="70" spans="2:35" x14ac:dyDescent="0.3">
      <c r="B70" s="21">
        <v>46196</v>
      </c>
      <c r="C70" s="23"/>
      <c r="D70" s="23" t="str">
        <f>RIGHT(B66,1)&amp;4</f>
        <v>I4</v>
      </c>
      <c r="E70" s="23" t="str">
        <f t="shared" si="96"/>
        <v>Norvège</v>
      </c>
      <c r="F70" s="23"/>
      <c r="G70" s="23"/>
      <c r="H70" s="23" t="str">
        <f t="shared" si="97"/>
        <v>Sénégal</v>
      </c>
      <c r="I70" s="20" t="str">
        <f>RIGHT(B66,1)&amp;2</f>
        <v>I2</v>
      </c>
      <c r="K70" s="17" t="str">
        <f t="shared" si="98"/>
        <v/>
      </c>
      <c r="L70" s="17" t="str">
        <f t="shared" si="99"/>
        <v/>
      </c>
      <c r="N70" s="17" t="str">
        <f>RIGHT(B66,1)&amp;2</f>
        <v>I2</v>
      </c>
      <c r="O70" s="17" t="s">
        <v>56</v>
      </c>
      <c r="P70" s="17">
        <f t="shared" ref="P70:P72" si="100">COUNTIFS(D:D,N70,K:K,3)+COUNTIFS(I:I,N70,L:L,3)</f>
        <v>0</v>
      </c>
      <c r="Q70" s="17">
        <f t="shared" ref="Q70:Q72" si="101">COUNTIFS(D:D,N70,K:K,1)+COUNTIFS(I:I,N70,L:L,1)</f>
        <v>0</v>
      </c>
      <c r="R70" s="17">
        <f t="shared" ref="R70:R72" si="102">COUNTIFS(D:D,N70,K:K,0)+COUNTIFS(I:I,N70,L:L,0)</f>
        <v>1</v>
      </c>
      <c r="S70" s="17">
        <f>SUMIF(D:D,N70,F:F)+SUMIF(I:I,N70,G:G)</f>
        <v>1</v>
      </c>
      <c r="T70" s="17">
        <f t="shared" ref="T70:T72" si="103">SUMIF(D:D,N70,G:G)+SUMIF(I:I,N70,F:F)</f>
        <v>3</v>
      </c>
      <c r="U70" s="17">
        <f t="shared" ref="U70:U72" si="104">S70-T70</f>
        <v>-2</v>
      </c>
      <c r="V70" s="17">
        <f t="shared" ref="V70:V72" si="105">P70*3+Q70</f>
        <v>0</v>
      </c>
      <c r="W70" s="17">
        <f t="shared" ref="W70:W72" si="106">V70*1000+U70*100+S70</f>
        <v>-199</v>
      </c>
      <c r="X70" s="17" t="str">
        <f>RIGHT(B66,1)&amp;RANK(W70,W69:W72)</f>
        <v>I3</v>
      </c>
      <c r="Z70" s="4" t="s">
        <v>74</v>
      </c>
      <c r="AA70" s="5" t="str">
        <f>IFERROR(INDEX(O69:O72,MATCH(N70,X69:X72,0)),"")</f>
        <v>France</v>
      </c>
      <c r="AB70" s="4">
        <f>IFERROR(INDEX(V69:V72,MATCH(N70,X69:X72,0)),"")</f>
        <v>3</v>
      </c>
      <c r="AC70" s="4">
        <f>IFERROR(INDEX(P69:P72,MATCH(N70,X69:X72,0)),"")</f>
        <v>1</v>
      </c>
      <c r="AD70" s="4">
        <f>IFERROR(INDEX(Q69:Q72,MATCH(N70,X69:X72,0)),"")</f>
        <v>0</v>
      </c>
      <c r="AE70" s="4">
        <f>IFERROR(INDEX(R69:R72,MATCH(N70,X69:X72,0)),"")</f>
        <v>0</v>
      </c>
      <c r="AF70" s="4">
        <f>IFERROR(INDEX(U69:U72,MATCH(N70,X69:X72,0)),"")</f>
        <v>2</v>
      </c>
    </row>
    <row r="71" spans="2:35" x14ac:dyDescent="0.3">
      <c r="B71" s="21">
        <v>46199</v>
      </c>
      <c r="C71" s="23"/>
      <c r="D71" s="23" t="str">
        <f>RIGHT(B66,1)&amp;4</f>
        <v>I4</v>
      </c>
      <c r="E71" s="23" t="str">
        <f t="shared" si="96"/>
        <v>Norvège</v>
      </c>
      <c r="F71" s="23"/>
      <c r="G71" s="23"/>
      <c r="H71" s="23" t="str">
        <f t="shared" si="97"/>
        <v>France</v>
      </c>
      <c r="I71" s="20" t="str">
        <f>RIGHT(B66,1)&amp;1</f>
        <v>I1</v>
      </c>
      <c r="K71" s="17" t="str">
        <f t="shared" si="98"/>
        <v/>
      </c>
      <c r="L71" s="17" t="str">
        <f t="shared" si="99"/>
        <v/>
      </c>
      <c r="N71" s="17" t="str">
        <f>RIGHT(B66,1)&amp;3</f>
        <v>I3</v>
      </c>
      <c r="O71" s="17" t="s">
        <v>57</v>
      </c>
      <c r="P71" s="17">
        <f t="shared" si="100"/>
        <v>0</v>
      </c>
      <c r="Q71" s="17">
        <f t="shared" si="101"/>
        <v>0</v>
      </c>
      <c r="R71" s="17">
        <f t="shared" si="102"/>
        <v>1</v>
      </c>
      <c r="S71" s="17">
        <f t="shared" ref="S71:S72" si="107">SUMIF(D:D,N71,F:F)+SUMIF(I:I,N71,G:G)</f>
        <v>1</v>
      </c>
      <c r="T71" s="17">
        <f t="shared" si="103"/>
        <v>4</v>
      </c>
      <c r="U71" s="17">
        <f t="shared" si="104"/>
        <v>-3</v>
      </c>
      <c r="V71" s="17">
        <f t="shared" si="105"/>
        <v>0</v>
      </c>
      <c r="W71" s="17">
        <f t="shared" si="106"/>
        <v>-299</v>
      </c>
      <c r="X71" s="17" t="str">
        <f>RIGHT(B66,1)&amp;RANK(W71,W69:W72)</f>
        <v>I4</v>
      </c>
      <c r="Z71" s="6" t="s">
        <v>75</v>
      </c>
      <c r="AA71" s="7" t="str">
        <f>IFERROR(INDEX(O69:O72,MATCH(N71,X69:X72,0)),"")</f>
        <v>Sénégal</v>
      </c>
      <c r="AB71" s="6">
        <f>IFERROR(INDEX(V69:V72,MATCH(N71,X69:X72,0)),"")</f>
        <v>0</v>
      </c>
      <c r="AC71" s="6">
        <f>IFERROR(INDEX(P69:P72,MATCH(N71,X69:X72,0)),"")</f>
        <v>0</v>
      </c>
      <c r="AD71" s="6">
        <f>IFERROR(INDEX(Q69:Q72,MATCH(N71,X69:X72,0)),"")</f>
        <v>0</v>
      </c>
      <c r="AE71" s="6">
        <f>IFERROR(INDEX(R69:R72,MATCH(N71,X69:X72,0)),"")</f>
        <v>1</v>
      </c>
      <c r="AF71" s="6">
        <f>IFERROR(INDEX(U69:U72,MATCH(N71,X69:X72,0)),"")</f>
        <v>-2</v>
      </c>
    </row>
    <row r="72" spans="2:35" x14ac:dyDescent="0.3">
      <c r="B72" s="21">
        <v>46199</v>
      </c>
      <c r="C72" s="23"/>
      <c r="D72" s="23" t="str">
        <f>RIGHT(B66,1)&amp;2</f>
        <v>I2</v>
      </c>
      <c r="E72" s="23" t="str">
        <f t="shared" si="96"/>
        <v>Sénégal</v>
      </c>
      <c r="F72" s="23"/>
      <c r="G72" s="23"/>
      <c r="H72" s="23" t="str">
        <f t="shared" si="97"/>
        <v>Irak</v>
      </c>
      <c r="I72" s="20" t="str">
        <f>RIGHT(B66,1)&amp;3</f>
        <v>I3</v>
      </c>
      <c r="K72" s="17" t="str">
        <f t="shared" si="98"/>
        <v/>
      </c>
      <c r="L72" s="17" t="str">
        <f t="shared" si="99"/>
        <v/>
      </c>
      <c r="N72" s="17" t="str">
        <f>RIGHT(B66,1)&amp;4</f>
        <v>I4</v>
      </c>
      <c r="O72" s="17" t="s">
        <v>58</v>
      </c>
      <c r="P72" s="17">
        <f t="shared" si="100"/>
        <v>1</v>
      </c>
      <c r="Q72" s="17">
        <f t="shared" si="101"/>
        <v>0</v>
      </c>
      <c r="R72" s="17">
        <f t="shared" si="102"/>
        <v>0</v>
      </c>
      <c r="S72" s="17">
        <f t="shared" si="107"/>
        <v>4</v>
      </c>
      <c r="T72" s="17">
        <f t="shared" si="103"/>
        <v>1</v>
      </c>
      <c r="U72" s="17">
        <f t="shared" si="104"/>
        <v>3</v>
      </c>
      <c r="V72" s="17">
        <f t="shared" si="105"/>
        <v>3</v>
      </c>
      <c r="W72" s="17">
        <f t="shared" si="106"/>
        <v>3304</v>
      </c>
      <c r="X72" s="17" t="str">
        <f>RIGHT(B66,1)&amp;RANK(W72,W69:W72)</f>
        <v>I1</v>
      </c>
      <c r="Z72" s="6" t="s">
        <v>76</v>
      </c>
      <c r="AA72" s="7" t="str">
        <f>IFERROR(INDEX(O69:O72,MATCH(N72,X69:X72,0)),"")</f>
        <v>Irak</v>
      </c>
      <c r="AB72" s="6">
        <f>IFERROR(INDEX(V69:V72,MATCH(N72,X69:X72,0)),"")</f>
        <v>0</v>
      </c>
      <c r="AC72" s="6">
        <f>IFERROR(INDEX(P69:P72,MATCH(N72,X69:X72,0)),"")</f>
        <v>0</v>
      </c>
      <c r="AD72" s="6">
        <f>IFERROR(INDEX(Q69:Q72,MATCH(N72,X69:X72,0)),"")</f>
        <v>0</v>
      </c>
      <c r="AE72" s="6">
        <f>IFERROR(INDEX(R69:R72,MATCH(N72,X69:X72,0)),"")</f>
        <v>1</v>
      </c>
      <c r="AF72" s="6">
        <f>IFERROR(INDEX(U69:U72,MATCH(N72,X69:X72,0)),"")</f>
        <v>-3</v>
      </c>
    </row>
    <row r="73" spans="2:35" s="15" customFormat="1" x14ac:dyDescent="0.3">
      <c r="J73" s="16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AA73" s="18"/>
      <c r="AH73" s="17"/>
      <c r="AI73" s="17"/>
    </row>
    <row r="74" spans="2:35" x14ac:dyDescent="0.3">
      <c r="B74" s="34" t="s">
        <v>24</v>
      </c>
      <c r="C74" s="35"/>
      <c r="D74" s="35"/>
      <c r="E74" s="35"/>
      <c r="F74" s="35"/>
      <c r="G74" s="35"/>
      <c r="H74" s="36"/>
      <c r="Z74" s="32" t="s">
        <v>24</v>
      </c>
      <c r="AA74" s="32"/>
      <c r="AB74" s="32"/>
      <c r="AC74" s="32"/>
      <c r="AD74" s="32"/>
      <c r="AE74" s="32"/>
      <c r="AF74" s="32"/>
    </row>
    <row r="75" spans="2:35" x14ac:dyDescent="0.3">
      <c r="B75" s="21">
        <v>46190</v>
      </c>
      <c r="C75" s="22">
        <v>0</v>
      </c>
      <c r="D75" s="23" t="str">
        <f>RIGHT(B74,1)&amp;1</f>
        <v>J1</v>
      </c>
      <c r="E75" s="23" t="str">
        <f>IFERROR(INDEX(O:O,MATCH(D75,N:N,0)),"")</f>
        <v>Argentine</v>
      </c>
      <c r="F75" s="23">
        <v>3</v>
      </c>
      <c r="G75" s="23">
        <v>0</v>
      </c>
      <c r="H75" s="23" t="str">
        <f>IFERROR(INDEX(O:O,MATCH(I75,N:N,0)),"")</f>
        <v>Algérie</v>
      </c>
      <c r="I75" s="20" t="str">
        <f>RIGHT(B74,1)&amp;2</f>
        <v>J2</v>
      </c>
      <c r="K75" s="17">
        <f>IF(F75="","",IF(F75&gt;G75,3,IF(F75=G75,1,0)))</f>
        <v>3</v>
      </c>
      <c r="L75" s="17">
        <f>IF(G75="","",IF(G75&gt;F75,3,IF(G75=F75,1,0)))</f>
        <v>0</v>
      </c>
      <c r="Z75" s="32"/>
      <c r="AA75" s="32"/>
      <c r="AB75" s="32"/>
      <c r="AC75" s="32"/>
      <c r="AD75" s="32"/>
      <c r="AE75" s="32"/>
      <c r="AF75" s="32"/>
    </row>
    <row r="76" spans="2:35" x14ac:dyDescent="0.3">
      <c r="B76" s="21">
        <v>46190</v>
      </c>
      <c r="C76" s="23"/>
      <c r="D76" s="23" t="str">
        <f>RIGHT(B74,1)&amp;3</f>
        <v>J3</v>
      </c>
      <c r="E76" s="23" t="str">
        <f t="shared" ref="E76:E80" si="108">IFERROR(INDEX(O:O,MATCH(D76,N:N,0)),"")</f>
        <v>Autriche</v>
      </c>
      <c r="F76" s="23">
        <v>3</v>
      </c>
      <c r="G76" s="23">
        <v>1</v>
      </c>
      <c r="H76" s="23" t="str">
        <f t="shared" ref="H76:H80" si="109">IFERROR(INDEX(O:O,MATCH(I76,N:N,0)),"")</f>
        <v>Jordanie</v>
      </c>
      <c r="I76" s="20" t="str">
        <f>RIGHT(B74,1)&amp;4</f>
        <v>J4</v>
      </c>
      <c r="K76" s="17">
        <f t="shared" ref="K76:K80" si="110">IF(F76="","",IF(F76&gt;G76,3,IF(F76=G76,1,0)))</f>
        <v>3</v>
      </c>
      <c r="L76" s="17">
        <f t="shared" ref="L76:L80" si="111">IF(G76="","",IF(G76&gt;F76,3,IF(G76=F76,1,0)))</f>
        <v>0</v>
      </c>
      <c r="O76" s="17" t="s">
        <v>0</v>
      </c>
      <c r="P76" s="17" t="s">
        <v>3</v>
      </c>
      <c r="Q76" s="17" t="s">
        <v>4</v>
      </c>
      <c r="R76" s="17" t="s">
        <v>5</v>
      </c>
      <c r="S76" s="17" t="s">
        <v>6</v>
      </c>
      <c r="T76" s="17" t="s">
        <v>15</v>
      </c>
      <c r="U76" s="17" t="s">
        <v>7</v>
      </c>
      <c r="V76" s="17" t="s">
        <v>8</v>
      </c>
      <c r="W76" s="17" t="s">
        <v>9</v>
      </c>
      <c r="X76" s="17" t="s">
        <v>10</v>
      </c>
      <c r="Z76" s="8"/>
      <c r="AA76" s="9" t="s">
        <v>71</v>
      </c>
      <c r="AB76" s="3" t="s">
        <v>8</v>
      </c>
      <c r="AC76" s="3" t="s">
        <v>3</v>
      </c>
      <c r="AD76" s="3" t="s">
        <v>4</v>
      </c>
      <c r="AE76" s="3" t="s">
        <v>5</v>
      </c>
      <c r="AF76" s="3" t="s">
        <v>72</v>
      </c>
    </row>
    <row r="77" spans="2:35" x14ac:dyDescent="0.3">
      <c r="B77" s="21">
        <v>46195</v>
      </c>
      <c r="C77" s="23"/>
      <c r="D77" s="23" t="str">
        <f>RIGHT(B74,1)&amp;1</f>
        <v>J1</v>
      </c>
      <c r="E77" s="23" t="str">
        <f t="shared" si="108"/>
        <v>Argentine</v>
      </c>
      <c r="F77" s="23"/>
      <c r="G77" s="23"/>
      <c r="H77" s="23" t="str">
        <f t="shared" si="109"/>
        <v>Autriche</v>
      </c>
      <c r="I77" s="20" t="str">
        <f>RIGHT(B74,1)&amp;3</f>
        <v>J3</v>
      </c>
      <c r="K77" s="17" t="str">
        <f t="shared" si="110"/>
        <v/>
      </c>
      <c r="L77" s="17" t="str">
        <f t="shared" si="111"/>
        <v/>
      </c>
      <c r="N77" s="17" t="str">
        <f>RIGHT(B74,1)&amp;1</f>
        <v>J1</v>
      </c>
      <c r="O77" s="17" t="s">
        <v>59</v>
      </c>
      <c r="P77" s="17">
        <f>COUNTIFS(D:D,N77,K:K,3)+COUNTIFS(I:I,N77,L:L,3)</f>
        <v>1</v>
      </c>
      <c r="Q77" s="17">
        <f>COUNTIFS(D:D,N77,K:K,1)+COUNTIFS(I:I,N77,L:L,1)</f>
        <v>0</v>
      </c>
      <c r="R77" s="17">
        <f>COUNTIFS(D:D,N77,K:K,0)+COUNTIFS(I:I,N77,L:L,0)</f>
        <v>0</v>
      </c>
      <c r="S77" s="17">
        <f>SUMIF(D:D,N77,F:F)+SUMIF(I:I,N77,G:G)</f>
        <v>3</v>
      </c>
      <c r="T77" s="17">
        <f>SUMIF(D:D,N77,G:G)+SUMIF(I:I,N77,F:F)</f>
        <v>0</v>
      </c>
      <c r="U77" s="17">
        <f>S77-T77</f>
        <v>3</v>
      </c>
      <c r="V77" s="17">
        <f>P77*3+Q77</f>
        <v>3</v>
      </c>
      <c r="W77" s="17">
        <f>V77*1000+U77*100+S77</f>
        <v>3303</v>
      </c>
      <c r="X77" s="17" t="str">
        <f>RIGHT(B74,1)&amp;RANK(W77,W77:W80)</f>
        <v>J1</v>
      </c>
      <c r="Z77" s="4" t="s">
        <v>73</v>
      </c>
      <c r="AA77" s="5" t="str">
        <f>IFERROR(INDEX(O77:O80,MATCH(N77,X77:X80,0)),"")</f>
        <v>Argentine</v>
      </c>
      <c r="AB77" s="4">
        <f>IFERROR(INDEX(V77:V80,MATCH(N77,X77:X80,0)),"")</f>
        <v>3</v>
      </c>
      <c r="AC77" s="4">
        <f>IFERROR(INDEX(P77:P80,MATCH(N77,X77:X80,0)),"")</f>
        <v>1</v>
      </c>
      <c r="AD77" s="4">
        <f>IFERROR(INDEX(Q77:Q80,MATCH(N77,X77:X80,0)),"")</f>
        <v>0</v>
      </c>
      <c r="AE77" s="4">
        <f>IFERROR(INDEX(R77:R80,MATCH(N77,X77:X80,0)),"")</f>
        <v>0</v>
      </c>
      <c r="AF77" s="4">
        <f>IFERROR(INDEX(U77:U80,MATCH(N77,X77:X80,0)),"")</f>
        <v>3</v>
      </c>
    </row>
    <row r="78" spans="2:35" x14ac:dyDescent="0.3">
      <c r="B78" s="21">
        <v>46196</v>
      </c>
      <c r="C78" s="23"/>
      <c r="D78" s="23" t="str">
        <f>RIGHT(B74,1)&amp;4</f>
        <v>J4</v>
      </c>
      <c r="E78" s="23" t="str">
        <f t="shared" si="108"/>
        <v>Jordanie</v>
      </c>
      <c r="F78" s="23"/>
      <c r="G78" s="23"/>
      <c r="H78" s="23" t="str">
        <f t="shared" si="109"/>
        <v>Algérie</v>
      </c>
      <c r="I78" s="20" t="str">
        <f>RIGHT(B74,1)&amp;2</f>
        <v>J2</v>
      </c>
      <c r="K78" s="17" t="str">
        <f t="shared" si="110"/>
        <v/>
      </c>
      <c r="L78" s="17" t="str">
        <f t="shared" si="111"/>
        <v/>
      </c>
      <c r="N78" s="17" t="str">
        <f>RIGHT(B74,1)&amp;2</f>
        <v>J2</v>
      </c>
      <c r="O78" s="17" t="s">
        <v>60</v>
      </c>
      <c r="P78" s="17">
        <f t="shared" ref="P78:P80" si="112">COUNTIFS(D:D,N78,K:K,3)+COUNTIFS(I:I,N78,L:L,3)</f>
        <v>0</v>
      </c>
      <c r="Q78" s="17">
        <f t="shared" ref="Q78:Q80" si="113">COUNTIFS(D:D,N78,K:K,1)+COUNTIFS(I:I,N78,L:L,1)</f>
        <v>0</v>
      </c>
      <c r="R78" s="17">
        <f t="shared" ref="R78:R80" si="114">COUNTIFS(D:D,N78,K:K,0)+COUNTIFS(I:I,N78,L:L,0)</f>
        <v>1</v>
      </c>
      <c r="S78" s="17">
        <f>SUMIF(D:D,N78,F:F)+SUMIF(I:I,N78,G:G)</f>
        <v>0</v>
      </c>
      <c r="T78" s="17">
        <f t="shared" ref="T78:T80" si="115">SUMIF(D:D,N78,G:G)+SUMIF(I:I,N78,F:F)</f>
        <v>3</v>
      </c>
      <c r="U78" s="17">
        <f t="shared" ref="U78:U80" si="116">S78-T78</f>
        <v>-3</v>
      </c>
      <c r="V78" s="17">
        <f t="shared" ref="V78:V80" si="117">P78*3+Q78</f>
        <v>0</v>
      </c>
      <c r="W78" s="17">
        <f t="shared" ref="W78:W80" si="118">V78*1000+U78*100+S78</f>
        <v>-300</v>
      </c>
      <c r="X78" s="17" t="str">
        <f>RIGHT(B74,1)&amp;RANK(W78,W77:W80)</f>
        <v>J4</v>
      </c>
      <c r="Z78" s="4" t="s">
        <v>74</v>
      </c>
      <c r="AA78" s="5" t="str">
        <f>IFERROR(INDEX(O77:O80,MATCH(N78,X77:X80,0)),"")</f>
        <v>Autriche</v>
      </c>
      <c r="AB78" s="4">
        <f>IFERROR(INDEX(V77:V80,MATCH(N78,X77:X80,0)),"")</f>
        <v>3</v>
      </c>
      <c r="AC78" s="4">
        <f>IFERROR(INDEX(P77:P80,MATCH(N78,X77:X80,0)),"")</f>
        <v>1</v>
      </c>
      <c r="AD78" s="4">
        <f>IFERROR(INDEX(Q77:Q80,MATCH(N78,X77:X80,0)),"")</f>
        <v>0</v>
      </c>
      <c r="AE78" s="4">
        <f>IFERROR(INDEX(R77:R80,MATCH(N78,X77:X80,0)),"")</f>
        <v>0</v>
      </c>
      <c r="AF78" s="4">
        <f>IFERROR(INDEX(U77:U80,MATCH(N78,X77:X80,0)),"")</f>
        <v>2</v>
      </c>
    </row>
    <row r="79" spans="2:35" x14ac:dyDescent="0.3">
      <c r="B79" s="21">
        <v>46201</v>
      </c>
      <c r="C79" s="23"/>
      <c r="D79" s="23" t="str">
        <f>RIGHT(B74,1)&amp;4</f>
        <v>J4</v>
      </c>
      <c r="E79" s="23" t="str">
        <f t="shared" si="108"/>
        <v>Jordanie</v>
      </c>
      <c r="F79" s="23"/>
      <c r="G79" s="23"/>
      <c r="H79" s="23" t="str">
        <f t="shared" si="109"/>
        <v>Argentine</v>
      </c>
      <c r="I79" s="20" t="str">
        <f>RIGHT(B74,1)&amp;1</f>
        <v>J1</v>
      </c>
      <c r="K79" s="17" t="str">
        <f t="shared" si="110"/>
        <v/>
      </c>
      <c r="L79" s="17" t="str">
        <f t="shared" si="111"/>
        <v/>
      </c>
      <c r="N79" s="17" t="str">
        <f>RIGHT(B74,1)&amp;3</f>
        <v>J3</v>
      </c>
      <c r="O79" s="17" t="s">
        <v>61</v>
      </c>
      <c r="P79" s="17">
        <f t="shared" si="112"/>
        <v>1</v>
      </c>
      <c r="Q79" s="17">
        <f t="shared" si="113"/>
        <v>0</v>
      </c>
      <c r="R79" s="17">
        <f t="shared" si="114"/>
        <v>0</v>
      </c>
      <c r="S79" s="17">
        <f t="shared" ref="S79:S80" si="119">SUMIF(D:D,N79,F:F)+SUMIF(I:I,N79,G:G)</f>
        <v>3</v>
      </c>
      <c r="T79" s="17">
        <f t="shared" si="115"/>
        <v>1</v>
      </c>
      <c r="U79" s="17">
        <f t="shared" si="116"/>
        <v>2</v>
      </c>
      <c r="V79" s="17">
        <f t="shared" si="117"/>
        <v>3</v>
      </c>
      <c r="W79" s="17">
        <f t="shared" si="118"/>
        <v>3203</v>
      </c>
      <c r="X79" s="17" t="str">
        <f>RIGHT(B74,1)&amp;RANK(W79,W77:W80)</f>
        <v>J2</v>
      </c>
      <c r="Z79" s="6" t="s">
        <v>75</v>
      </c>
      <c r="AA79" s="7" t="str">
        <f>IFERROR(INDEX(O77:O80,MATCH(N79,X77:X80,0)),"")</f>
        <v>Jordanie</v>
      </c>
      <c r="AB79" s="6">
        <f>IFERROR(INDEX(V77:V80,MATCH(N79,X77:X80,0)),"")</f>
        <v>0</v>
      </c>
      <c r="AC79" s="6">
        <f>IFERROR(INDEX(P77:P80,MATCH(N79,X77:X80,0)),"")</f>
        <v>0</v>
      </c>
      <c r="AD79" s="6">
        <f>IFERROR(INDEX(Q77:Q80,MATCH(N79,X77:X80,0)),"")</f>
        <v>0</v>
      </c>
      <c r="AE79" s="6">
        <f>IFERROR(INDEX(R77:R80,MATCH(N79,X77:X80,0)),"")</f>
        <v>1</v>
      </c>
      <c r="AF79" s="6">
        <f>IFERROR(INDEX(U77:U80,MATCH(N79,X77:X80,0)),"")</f>
        <v>-2</v>
      </c>
    </row>
    <row r="80" spans="2:35" x14ac:dyDescent="0.3">
      <c r="B80" s="21">
        <v>46201</v>
      </c>
      <c r="C80" s="23"/>
      <c r="D80" s="23" t="str">
        <f>RIGHT(B74,1)&amp;2</f>
        <v>J2</v>
      </c>
      <c r="E80" s="23" t="str">
        <f t="shared" si="108"/>
        <v>Algérie</v>
      </c>
      <c r="F80" s="23"/>
      <c r="G80" s="23"/>
      <c r="H80" s="23" t="str">
        <f t="shared" si="109"/>
        <v>Autriche</v>
      </c>
      <c r="I80" s="20" t="str">
        <f>RIGHT(B74,1)&amp;3</f>
        <v>J3</v>
      </c>
      <c r="K80" s="17" t="str">
        <f t="shared" si="110"/>
        <v/>
      </c>
      <c r="L80" s="17" t="str">
        <f t="shared" si="111"/>
        <v/>
      </c>
      <c r="N80" s="17" t="str">
        <f>RIGHT(B74,1)&amp;4</f>
        <v>J4</v>
      </c>
      <c r="O80" s="17" t="s">
        <v>62</v>
      </c>
      <c r="P80" s="17">
        <f t="shared" si="112"/>
        <v>0</v>
      </c>
      <c r="Q80" s="17">
        <f t="shared" si="113"/>
        <v>0</v>
      </c>
      <c r="R80" s="17">
        <f t="shared" si="114"/>
        <v>1</v>
      </c>
      <c r="S80" s="17">
        <f t="shared" si="119"/>
        <v>1</v>
      </c>
      <c r="T80" s="17">
        <f t="shared" si="115"/>
        <v>3</v>
      </c>
      <c r="U80" s="17">
        <f t="shared" si="116"/>
        <v>-2</v>
      </c>
      <c r="V80" s="17">
        <f t="shared" si="117"/>
        <v>0</v>
      </c>
      <c r="W80" s="17">
        <f t="shared" si="118"/>
        <v>-199</v>
      </c>
      <c r="X80" s="17" t="str">
        <f>RIGHT(B74,1)&amp;RANK(W80,W77:W80)</f>
        <v>J3</v>
      </c>
      <c r="Z80" s="6" t="s">
        <v>76</v>
      </c>
      <c r="AA80" s="7" t="str">
        <f>IFERROR(INDEX(O77:O80,MATCH(N80,X77:X80,0)),"")</f>
        <v>Algérie</v>
      </c>
      <c r="AB80" s="6">
        <f>IFERROR(INDEX(V77:V80,MATCH(N80,X77:X80,0)),"")</f>
        <v>0</v>
      </c>
      <c r="AC80" s="6">
        <f>IFERROR(INDEX(P77:P80,MATCH(N80,X77:X80,0)),"")</f>
        <v>0</v>
      </c>
      <c r="AD80" s="6">
        <f>IFERROR(INDEX(Q77:Q80,MATCH(N80,X77:X80,0)),"")</f>
        <v>0</v>
      </c>
      <c r="AE80" s="6">
        <f>IFERROR(INDEX(R77:R80,MATCH(N80,X77:X80,0)),"")</f>
        <v>1</v>
      </c>
      <c r="AF80" s="6">
        <f>IFERROR(INDEX(U77:U80,MATCH(N80,X77:X80,0)),"")</f>
        <v>-3</v>
      </c>
    </row>
    <row r="81" spans="2:35" s="15" customFormat="1" x14ac:dyDescent="0.3">
      <c r="J81" s="16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AA81" s="18"/>
      <c r="AH81" s="17"/>
      <c r="AI81" s="17"/>
    </row>
    <row r="82" spans="2:35" x14ac:dyDescent="0.3">
      <c r="B82" s="33" t="s">
        <v>25</v>
      </c>
      <c r="C82" s="33"/>
      <c r="D82" s="33"/>
      <c r="E82" s="33"/>
      <c r="F82" s="33"/>
      <c r="G82" s="33"/>
      <c r="H82" s="33"/>
      <c r="Z82" s="32" t="s">
        <v>25</v>
      </c>
      <c r="AA82" s="32"/>
      <c r="AB82" s="32"/>
      <c r="AC82" s="32"/>
      <c r="AD82" s="32"/>
      <c r="AE82" s="32"/>
      <c r="AF82" s="32"/>
    </row>
    <row r="83" spans="2:35" x14ac:dyDescent="0.3">
      <c r="B83" s="21">
        <v>46190</v>
      </c>
      <c r="C83" s="22">
        <v>0</v>
      </c>
      <c r="D83" s="23" t="str">
        <f>RIGHT(B82,1)&amp;1</f>
        <v>K1</v>
      </c>
      <c r="E83" s="23" t="str">
        <f>IFERROR(INDEX(O:O,MATCH(D83,N:N,0)),"")</f>
        <v>Portugal</v>
      </c>
      <c r="F83" s="23">
        <v>1</v>
      </c>
      <c r="G83" s="23">
        <v>1</v>
      </c>
      <c r="H83" s="23" t="str">
        <f>IFERROR(INDEX(O:O,MATCH(I83,N:N,0)),"")</f>
        <v>Congo</v>
      </c>
      <c r="I83" s="20" t="str">
        <f>RIGHT(B82,1)&amp;2</f>
        <v>K2</v>
      </c>
      <c r="K83" s="17">
        <f>IF(F83="","",IF(F83&gt;G83,3,IF(F83=G83,1,0)))</f>
        <v>1</v>
      </c>
      <c r="L83" s="17">
        <f>IF(G83="","",IF(G83&gt;F83,3,IF(G83=F83,1,0)))</f>
        <v>1</v>
      </c>
      <c r="Z83" s="32"/>
      <c r="AA83" s="32"/>
      <c r="AB83" s="32"/>
      <c r="AC83" s="32"/>
      <c r="AD83" s="32"/>
      <c r="AE83" s="32"/>
      <c r="AF83" s="32"/>
    </row>
    <row r="84" spans="2:35" x14ac:dyDescent="0.3">
      <c r="B84" s="21">
        <v>46191</v>
      </c>
      <c r="C84" s="23"/>
      <c r="D84" s="23" t="str">
        <f>RIGHT(B82,1)&amp;3</f>
        <v>K3</v>
      </c>
      <c r="E84" s="23" t="str">
        <f t="shared" ref="E84:E88" si="120">IFERROR(INDEX(O:O,MATCH(D84,N:N,0)),"")</f>
        <v>Ouzbetiskan</v>
      </c>
      <c r="F84" s="23">
        <v>1</v>
      </c>
      <c r="G84" s="23">
        <v>3</v>
      </c>
      <c r="H84" s="23" t="str">
        <f t="shared" ref="H84:H88" si="121">IFERROR(INDEX(O:O,MATCH(I84,N:N,0)),"")</f>
        <v>Colombie</v>
      </c>
      <c r="I84" s="20" t="str">
        <f>RIGHT(B82,1)&amp;4</f>
        <v>K4</v>
      </c>
      <c r="K84" s="17">
        <f t="shared" ref="K84:K88" si="122">IF(F84="","",IF(F84&gt;G84,3,IF(F84=G84,1,0)))</f>
        <v>0</v>
      </c>
      <c r="L84" s="17">
        <f t="shared" ref="L84:L88" si="123">IF(G84="","",IF(G84&gt;F84,3,IF(G84=F84,1,0)))</f>
        <v>3</v>
      </c>
      <c r="O84" s="17" t="s">
        <v>0</v>
      </c>
      <c r="P84" s="17" t="s">
        <v>3</v>
      </c>
      <c r="Q84" s="17" t="s">
        <v>4</v>
      </c>
      <c r="R84" s="17" t="s">
        <v>5</v>
      </c>
      <c r="S84" s="17" t="s">
        <v>6</v>
      </c>
      <c r="T84" s="17" t="s">
        <v>15</v>
      </c>
      <c r="U84" s="17" t="s">
        <v>7</v>
      </c>
      <c r="V84" s="17" t="s">
        <v>8</v>
      </c>
      <c r="W84" s="17" t="s">
        <v>9</v>
      </c>
      <c r="X84" s="17" t="s">
        <v>10</v>
      </c>
      <c r="Z84" s="8"/>
      <c r="AA84" s="9" t="s">
        <v>71</v>
      </c>
      <c r="AB84" s="3" t="s">
        <v>8</v>
      </c>
      <c r="AC84" s="3" t="s">
        <v>3</v>
      </c>
      <c r="AD84" s="3" t="s">
        <v>4</v>
      </c>
      <c r="AE84" s="3" t="s">
        <v>5</v>
      </c>
      <c r="AF84" s="3" t="s">
        <v>72</v>
      </c>
    </row>
    <row r="85" spans="2:35" x14ac:dyDescent="0.3">
      <c r="B85" s="21">
        <v>46196</v>
      </c>
      <c r="C85" s="23"/>
      <c r="D85" s="23" t="str">
        <f>RIGHT(B82,1)&amp;1</f>
        <v>K1</v>
      </c>
      <c r="E85" s="23" t="str">
        <f t="shared" si="120"/>
        <v>Portugal</v>
      </c>
      <c r="F85" s="23"/>
      <c r="G85" s="23"/>
      <c r="H85" s="23" t="str">
        <f t="shared" si="121"/>
        <v>Ouzbetiskan</v>
      </c>
      <c r="I85" s="20" t="str">
        <f>RIGHT(B82,1)&amp;3</f>
        <v>K3</v>
      </c>
      <c r="K85" s="17" t="str">
        <f t="shared" si="122"/>
        <v/>
      </c>
      <c r="L85" s="17" t="str">
        <f t="shared" si="123"/>
        <v/>
      </c>
      <c r="N85" s="17" t="str">
        <f>RIGHT(B82,1)&amp;1</f>
        <v>K1</v>
      </c>
      <c r="O85" s="17" t="s">
        <v>63</v>
      </c>
      <c r="P85" s="17">
        <f>COUNTIFS(D:D,N85,K:K,3)+COUNTIFS(I:I,N85,L:L,3)</f>
        <v>0</v>
      </c>
      <c r="Q85" s="17">
        <f>COUNTIFS(D:D,N85,K:K,1)+COUNTIFS(I:I,N85,L:L,1)</f>
        <v>1</v>
      </c>
      <c r="R85" s="17">
        <f>COUNTIFS(D:D,N85,K:K,0)+COUNTIFS(I:I,N85,L:L,0)</f>
        <v>0</v>
      </c>
      <c r="S85" s="17">
        <f>SUMIF(D:D,N85,F:F)+SUMIF(I:I,N85,G:G)</f>
        <v>1</v>
      </c>
      <c r="T85" s="17">
        <f>SUMIF(D:D,N85,G:G)+SUMIF(I:I,N85,F:F)</f>
        <v>1</v>
      </c>
      <c r="U85" s="17">
        <f>S85-T85</f>
        <v>0</v>
      </c>
      <c r="V85" s="17">
        <f>P85*3+Q85</f>
        <v>1</v>
      </c>
      <c r="W85" s="17">
        <f>V85*1000+U85*100+S85</f>
        <v>1001</v>
      </c>
      <c r="X85" s="17" t="str">
        <f>RIGHT(B82,1)&amp;RANK(W85,W85:W88)</f>
        <v>K2</v>
      </c>
      <c r="Z85" s="4" t="s">
        <v>73</v>
      </c>
      <c r="AA85" s="5" t="str">
        <f>IFERROR(INDEX(O85:O88,MATCH(N85,X85:X88,0)),"")</f>
        <v>Colombie</v>
      </c>
      <c r="AB85" s="4">
        <f>IFERROR(INDEX(V85:V88,MATCH(N85,X85:X88,0)),"")</f>
        <v>3</v>
      </c>
      <c r="AC85" s="4">
        <f>IFERROR(INDEX(P85:P88,MATCH(N85,X85:X88,0)),"")</f>
        <v>1</v>
      </c>
      <c r="AD85" s="4">
        <f>IFERROR(INDEX(Q85:Q88,MATCH(N85,X85:X88,0)),"")</f>
        <v>0</v>
      </c>
      <c r="AE85" s="4">
        <f>IFERROR(INDEX(R85:R88,MATCH(N85,X85:X88,0)),"")</f>
        <v>0</v>
      </c>
      <c r="AF85" s="4">
        <f>IFERROR(INDEX(U85:U88,MATCH(N85,X85:X88,0)),"")</f>
        <v>2</v>
      </c>
    </row>
    <row r="86" spans="2:35" x14ac:dyDescent="0.3">
      <c r="B86" s="21">
        <v>46197</v>
      </c>
      <c r="C86" s="23"/>
      <c r="D86" s="23" t="str">
        <f>RIGHT(B82,1)&amp;4</f>
        <v>K4</v>
      </c>
      <c r="E86" s="23" t="str">
        <f t="shared" si="120"/>
        <v>Colombie</v>
      </c>
      <c r="F86" s="23"/>
      <c r="G86" s="23"/>
      <c r="H86" s="23" t="str">
        <f t="shared" si="121"/>
        <v>Congo</v>
      </c>
      <c r="I86" s="20" t="str">
        <f>RIGHT(B82,1)&amp;2</f>
        <v>K2</v>
      </c>
      <c r="K86" s="17" t="str">
        <f t="shared" si="122"/>
        <v/>
      </c>
      <c r="L86" s="17" t="str">
        <f t="shared" si="123"/>
        <v/>
      </c>
      <c r="N86" s="17" t="str">
        <f>RIGHT(B82,1)&amp;2</f>
        <v>K2</v>
      </c>
      <c r="O86" s="17" t="s">
        <v>64</v>
      </c>
      <c r="P86" s="17">
        <f t="shared" ref="P86:P88" si="124">COUNTIFS(D:D,N86,K:K,3)+COUNTIFS(I:I,N86,L:L,3)</f>
        <v>0</v>
      </c>
      <c r="Q86" s="17">
        <f t="shared" ref="Q86:Q88" si="125">COUNTIFS(D:D,N86,K:K,1)+COUNTIFS(I:I,N86,L:L,1)</f>
        <v>1</v>
      </c>
      <c r="R86" s="17">
        <f t="shared" ref="R86:R88" si="126">COUNTIFS(D:D,N86,K:K,0)+COUNTIFS(I:I,N86,L:L,0)</f>
        <v>0</v>
      </c>
      <c r="S86" s="17">
        <f>SUMIF(D:D,N86,F:F)+SUMIF(I:I,N86,G:G)</f>
        <v>1</v>
      </c>
      <c r="T86" s="17">
        <f t="shared" ref="T86:T88" si="127">SUMIF(D:D,N86,G:G)+SUMIF(I:I,N86,F:F)</f>
        <v>1</v>
      </c>
      <c r="U86" s="17">
        <f t="shared" ref="U86:U88" si="128">S86-T86</f>
        <v>0</v>
      </c>
      <c r="V86" s="17">
        <f t="shared" ref="V86:V88" si="129">P86*3+Q86</f>
        <v>1</v>
      </c>
      <c r="W86" s="17">
        <f t="shared" ref="W86:W88" si="130">V86*1000+U86*100+S86</f>
        <v>1001</v>
      </c>
      <c r="X86" s="17" t="str">
        <f>RIGHT(B82,1)&amp;RANK(W86,W85:W88)</f>
        <v>K2</v>
      </c>
      <c r="Z86" s="4" t="s">
        <v>74</v>
      </c>
      <c r="AA86" s="5" t="str">
        <f>IFERROR(INDEX(O85:O88,MATCH(N86,X85:X88,0)),"")</f>
        <v>Portugal</v>
      </c>
      <c r="AB86" s="4">
        <f>IFERROR(INDEX(V85:V88,MATCH(N86,X85:X88,0)),"")</f>
        <v>1</v>
      </c>
      <c r="AC86" s="4">
        <f>IFERROR(INDEX(P85:P88,MATCH(N86,X85:X88,0)),"")</f>
        <v>0</v>
      </c>
      <c r="AD86" s="4">
        <f>IFERROR(INDEX(Q85:Q88,MATCH(N86,X85:X88,0)),"")</f>
        <v>1</v>
      </c>
      <c r="AE86" s="4">
        <f>IFERROR(INDEX(R85:R88,MATCH(N86,X85:X88,0)),"")</f>
        <v>0</v>
      </c>
      <c r="AF86" s="4">
        <f>IFERROR(INDEX(U85:U88,MATCH(N86,X85:X88,0)),"")</f>
        <v>0</v>
      </c>
    </row>
    <row r="87" spans="2:35" x14ac:dyDescent="0.3">
      <c r="B87" s="21">
        <v>46201</v>
      </c>
      <c r="C87" s="23"/>
      <c r="D87" s="23" t="str">
        <f>RIGHT(B82,1)&amp;4</f>
        <v>K4</v>
      </c>
      <c r="E87" s="23" t="str">
        <f t="shared" si="120"/>
        <v>Colombie</v>
      </c>
      <c r="F87" s="23"/>
      <c r="G87" s="23"/>
      <c r="H87" s="23" t="str">
        <f t="shared" si="121"/>
        <v>Portugal</v>
      </c>
      <c r="I87" s="20" t="str">
        <f>RIGHT(B82,1)&amp;1</f>
        <v>K1</v>
      </c>
      <c r="K87" s="17" t="str">
        <f t="shared" si="122"/>
        <v/>
      </c>
      <c r="L87" s="17" t="str">
        <f t="shared" si="123"/>
        <v/>
      </c>
      <c r="N87" s="17" t="str">
        <f>RIGHT(B82,1)&amp;3</f>
        <v>K3</v>
      </c>
      <c r="O87" s="17" t="s">
        <v>65</v>
      </c>
      <c r="P87" s="17">
        <f t="shared" si="124"/>
        <v>0</v>
      </c>
      <c r="Q87" s="17">
        <f t="shared" si="125"/>
        <v>0</v>
      </c>
      <c r="R87" s="17">
        <f t="shared" si="126"/>
        <v>1</v>
      </c>
      <c r="S87" s="17">
        <f t="shared" ref="S87:S88" si="131">SUMIF(D:D,N87,F:F)+SUMIF(I:I,N87,G:G)</f>
        <v>1</v>
      </c>
      <c r="T87" s="17">
        <f t="shared" si="127"/>
        <v>3</v>
      </c>
      <c r="U87" s="17">
        <f t="shared" si="128"/>
        <v>-2</v>
      </c>
      <c r="V87" s="17">
        <f t="shared" si="129"/>
        <v>0</v>
      </c>
      <c r="W87" s="17">
        <f t="shared" si="130"/>
        <v>-199</v>
      </c>
      <c r="X87" s="17" t="str">
        <f>RIGHT(B82,1)&amp;RANK(W87,W85:W88)</f>
        <v>K4</v>
      </c>
      <c r="Z87" s="6" t="s">
        <v>75</v>
      </c>
      <c r="AA87" s="7" t="str">
        <f>IFERROR(INDEX(O85:O88,MATCH(N87,X85:X88,0)),"")</f>
        <v/>
      </c>
      <c r="AB87" s="6" t="str">
        <f>IFERROR(INDEX(V85:V88,MATCH(N87,X85:X88,0)),"")</f>
        <v/>
      </c>
      <c r="AC87" s="6" t="str">
        <f>IFERROR(INDEX(P85:P88,MATCH(N87,X85:X88,0)),"")</f>
        <v/>
      </c>
      <c r="AD87" s="6" t="str">
        <f>IFERROR(INDEX(Q85:Q88,MATCH(N87,X85:X88,0)),"")</f>
        <v/>
      </c>
      <c r="AE87" s="6" t="str">
        <f>IFERROR(INDEX(R85:R88,MATCH(N87,X85:X88,0)),"")</f>
        <v/>
      </c>
      <c r="AF87" s="6" t="str">
        <f>IFERROR(INDEX(U85:U88,MATCH(N87,X85:X88,0)),"")</f>
        <v/>
      </c>
    </row>
    <row r="88" spans="2:35" x14ac:dyDescent="0.3">
      <c r="B88" s="21">
        <v>46201</v>
      </c>
      <c r="C88" s="23"/>
      <c r="D88" s="23" t="str">
        <f>RIGHT(B82,1)&amp;2</f>
        <v>K2</v>
      </c>
      <c r="E88" s="23" t="str">
        <f t="shared" si="120"/>
        <v>Congo</v>
      </c>
      <c r="F88" s="23"/>
      <c r="G88" s="23"/>
      <c r="H88" s="23" t="str">
        <f t="shared" si="121"/>
        <v>Ouzbetiskan</v>
      </c>
      <c r="I88" s="20" t="str">
        <f>RIGHT(B82,1)&amp;3</f>
        <v>K3</v>
      </c>
      <c r="K88" s="17" t="str">
        <f t="shared" si="122"/>
        <v/>
      </c>
      <c r="L88" s="17" t="str">
        <f t="shared" si="123"/>
        <v/>
      </c>
      <c r="N88" s="17" t="str">
        <f>RIGHT(B82,1)&amp;4</f>
        <v>K4</v>
      </c>
      <c r="O88" s="17" t="s">
        <v>66</v>
      </c>
      <c r="P88" s="17">
        <f t="shared" si="124"/>
        <v>1</v>
      </c>
      <c r="Q88" s="17">
        <f t="shared" si="125"/>
        <v>0</v>
      </c>
      <c r="R88" s="17">
        <f t="shared" si="126"/>
        <v>0</v>
      </c>
      <c r="S88" s="17">
        <f t="shared" si="131"/>
        <v>3</v>
      </c>
      <c r="T88" s="17">
        <f t="shared" si="127"/>
        <v>1</v>
      </c>
      <c r="U88" s="17">
        <f t="shared" si="128"/>
        <v>2</v>
      </c>
      <c r="V88" s="17">
        <f t="shared" si="129"/>
        <v>3</v>
      </c>
      <c r="W88" s="17">
        <f t="shared" si="130"/>
        <v>3203</v>
      </c>
      <c r="X88" s="17" t="str">
        <f>RIGHT(B82,1)&amp;RANK(W88,W85:W88)</f>
        <v>K1</v>
      </c>
      <c r="Z88" s="6" t="s">
        <v>76</v>
      </c>
      <c r="AA88" s="7" t="str">
        <f>IFERROR(INDEX(O85:O88,MATCH(N88,X85:X88,0)),"")</f>
        <v>Ouzbetiskan</v>
      </c>
      <c r="AB88" s="6">
        <f>IFERROR(INDEX(V85:V88,MATCH(N88,X85:X88,0)),"")</f>
        <v>0</v>
      </c>
      <c r="AC88" s="6">
        <f>IFERROR(INDEX(P85:P88,MATCH(N88,X85:X88,0)),"")</f>
        <v>0</v>
      </c>
      <c r="AD88" s="6">
        <f>IFERROR(INDEX(Q85:Q88,MATCH(N88,X85:X88,0)),"")</f>
        <v>0</v>
      </c>
      <c r="AE88" s="6">
        <f>IFERROR(INDEX(R85:R88,MATCH(N88,X85:X88,0)),"")</f>
        <v>1</v>
      </c>
      <c r="AF88" s="6">
        <f>IFERROR(INDEX(U85:U88,MATCH(N88,X85:X88,0)),"")</f>
        <v>-2</v>
      </c>
    </row>
    <row r="89" spans="2:35" s="15" customFormat="1" x14ac:dyDescent="0.3">
      <c r="J89" s="16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AA89" s="18"/>
      <c r="AH89" s="17"/>
      <c r="AI89" s="17"/>
    </row>
    <row r="90" spans="2:35" x14ac:dyDescent="0.3">
      <c r="B90" s="34" t="s">
        <v>26</v>
      </c>
      <c r="C90" s="35"/>
      <c r="D90" s="35"/>
      <c r="E90" s="35"/>
      <c r="F90" s="35"/>
      <c r="G90" s="35"/>
      <c r="H90" s="36"/>
      <c r="Z90" s="32" t="s">
        <v>26</v>
      </c>
      <c r="AA90" s="32"/>
      <c r="AB90" s="32"/>
      <c r="AC90" s="32"/>
      <c r="AD90" s="32"/>
      <c r="AE90" s="32"/>
      <c r="AF90" s="32"/>
    </row>
    <row r="91" spans="2:35" x14ac:dyDescent="0.3">
      <c r="B91" s="21">
        <v>46190</v>
      </c>
      <c r="C91" s="22">
        <v>0</v>
      </c>
      <c r="D91" s="23" t="str">
        <f>RIGHT(B90,1)&amp;1</f>
        <v>L1</v>
      </c>
      <c r="E91" s="23" t="str">
        <f>IFERROR(INDEX(O:O,MATCH(D91,N:N,0)),"")</f>
        <v>Angleterre</v>
      </c>
      <c r="F91" s="23">
        <v>4</v>
      </c>
      <c r="G91" s="23">
        <v>2</v>
      </c>
      <c r="H91" s="23" t="str">
        <f>IFERROR(INDEX(O:O,MATCH(I91,N:N,0)),"")</f>
        <v>Croatie</v>
      </c>
      <c r="I91" s="20" t="str">
        <f>RIGHT(B90,1)&amp;2</f>
        <v>L2</v>
      </c>
      <c r="K91" s="17">
        <f>IF(F91="","",IF(F91&gt;G91,3,IF(F91=G91,1,0)))</f>
        <v>3</v>
      </c>
      <c r="L91" s="17">
        <f>IF(G91="","",IF(G91&gt;F91,3,IF(G91=F91,1,0)))</f>
        <v>0</v>
      </c>
      <c r="Z91" s="32"/>
      <c r="AA91" s="32"/>
      <c r="AB91" s="32"/>
      <c r="AC91" s="32"/>
      <c r="AD91" s="32"/>
      <c r="AE91" s="32"/>
      <c r="AF91" s="32"/>
    </row>
    <row r="92" spans="2:35" x14ac:dyDescent="0.3">
      <c r="B92" s="21">
        <v>46190</v>
      </c>
      <c r="C92" s="23"/>
      <c r="D92" s="23" t="str">
        <f>RIGHT(B90,1)&amp;3</f>
        <v>L3</v>
      </c>
      <c r="E92" s="23" t="str">
        <f t="shared" ref="E92:E96" si="132">IFERROR(INDEX(O:O,MATCH(D92,N:N,0)),"")</f>
        <v>Ghana</v>
      </c>
      <c r="F92" s="23">
        <v>1</v>
      </c>
      <c r="G92" s="23">
        <v>0</v>
      </c>
      <c r="H92" s="23" t="str">
        <f t="shared" ref="H92:H96" si="133">IFERROR(INDEX(O:O,MATCH(I92,N:N,0)),"")</f>
        <v>Panama</v>
      </c>
      <c r="I92" s="20" t="str">
        <f>RIGHT(B90,1)&amp;4</f>
        <v>L4</v>
      </c>
      <c r="K92" s="17">
        <f t="shared" ref="K92:K96" si="134">IF(F92="","",IF(F92&gt;G92,3,IF(F92=G92,1,0)))</f>
        <v>3</v>
      </c>
      <c r="L92" s="17">
        <f t="shared" ref="L92:L96" si="135">IF(G92="","",IF(G92&gt;F92,3,IF(G92=F92,1,0)))</f>
        <v>0</v>
      </c>
      <c r="O92" s="17" t="s">
        <v>0</v>
      </c>
      <c r="P92" s="17" t="s">
        <v>3</v>
      </c>
      <c r="Q92" s="17" t="s">
        <v>4</v>
      </c>
      <c r="R92" s="17" t="s">
        <v>5</v>
      </c>
      <c r="S92" s="17" t="s">
        <v>6</v>
      </c>
      <c r="T92" s="17" t="s">
        <v>15</v>
      </c>
      <c r="U92" s="17" t="s">
        <v>7</v>
      </c>
      <c r="V92" s="17" t="s">
        <v>8</v>
      </c>
      <c r="W92" s="17" t="s">
        <v>9</v>
      </c>
      <c r="X92" s="17" t="s">
        <v>10</v>
      </c>
      <c r="Z92" s="8"/>
      <c r="AA92" s="9" t="s">
        <v>71</v>
      </c>
      <c r="AB92" s="3" t="s">
        <v>8</v>
      </c>
      <c r="AC92" s="3" t="s">
        <v>3</v>
      </c>
      <c r="AD92" s="3" t="s">
        <v>4</v>
      </c>
      <c r="AE92" s="3" t="s">
        <v>5</v>
      </c>
      <c r="AF92" s="3" t="s">
        <v>72</v>
      </c>
    </row>
    <row r="93" spans="2:35" x14ac:dyDescent="0.3">
      <c r="B93" s="21">
        <v>46196</v>
      </c>
      <c r="C93" s="23"/>
      <c r="D93" s="23" t="str">
        <f>RIGHT(B90,1)&amp;1</f>
        <v>L1</v>
      </c>
      <c r="E93" s="23" t="str">
        <f t="shared" si="132"/>
        <v>Angleterre</v>
      </c>
      <c r="F93" s="23"/>
      <c r="G93" s="23"/>
      <c r="H93" s="23" t="str">
        <f t="shared" si="133"/>
        <v>Ghana</v>
      </c>
      <c r="I93" s="20" t="str">
        <f>RIGHT(B90,1)&amp;3</f>
        <v>L3</v>
      </c>
      <c r="K93" s="17" t="str">
        <f t="shared" si="134"/>
        <v/>
      </c>
      <c r="L93" s="17" t="str">
        <f t="shared" si="135"/>
        <v/>
      </c>
      <c r="N93" s="17" t="str">
        <f>RIGHT(B90,1)&amp;1</f>
        <v>L1</v>
      </c>
      <c r="O93" s="17" t="s">
        <v>67</v>
      </c>
      <c r="P93" s="17">
        <f>COUNTIFS(D:D,N93,K:K,3)+COUNTIFS(I:I,N93,L:L,3)</f>
        <v>1</v>
      </c>
      <c r="Q93" s="17">
        <f>COUNTIFS(D:D,N93,K:K,1)+COUNTIFS(I:I,N93,L:L,1)</f>
        <v>0</v>
      </c>
      <c r="R93" s="17">
        <f>COUNTIFS(D:D,N93,K:K,0)+COUNTIFS(I:I,N93,L:L,0)</f>
        <v>0</v>
      </c>
      <c r="S93" s="17">
        <f>SUMIF(D:D,N93,F:F)+SUMIF(I:I,N93,G:G)</f>
        <v>4</v>
      </c>
      <c r="T93" s="17">
        <f>SUMIF(D:D,N93,G:G)+SUMIF(I:I,N93,F:F)</f>
        <v>2</v>
      </c>
      <c r="U93" s="17">
        <f>S93-T93</f>
        <v>2</v>
      </c>
      <c r="V93" s="17">
        <f>P93*3+Q93</f>
        <v>3</v>
      </c>
      <c r="W93" s="17">
        <f>V93*1000+U93*100+S93</f>
        <v>3204</v>
      </c>
      <c r="X93" s="17" t="str">
        <f>RIGHT(B90,1)&amp;RANK(W93,W93:W96)</f>
        <v>L1</v>
      </c>
      <c r="Z93" s="4" t="s">
        <v>73</v>
      </c>
      <c r="AA93" s="5" t="str">
        <f>IFERROR(INDEX(O93:O96,MATCH(N93,X93:X96,0)),"")</f>
        <v>Angleterre</v>
      </c>
      <c r="AB93" s="4">
        <f>IFERROR(INDEX(V93:V96,MATCH(N93,X93:X96,0)),"")</f>
        <v>3</v>
      </c>
      <c r="AC93" s="4">
        <f>IFERROR(INDEX(P93:P96,MATCH(N93,X93:X96,0)),"")</f>
        <v>1</v>
      </c>
      <c r="AD93" s="4">
        <f>IFERROR(INDEX(Q93:Q96,MATCH(N93,X93:X96,0)),"")</f>
        <v>0</v>
      </c>
      <c r="AE93" s="4">
        <f>IFERROR(INDEX(R93:R96,MATCH(N93,X93:X96,0)),"")</f>
        <v>0</v>
      </c>
      <c r="AF93" s="4">
        <f>IFERROR(INDEX(U93:U96,MATCH(N93,X93:X96,0)),"")</f>
        <v>2</v>
      </c>
    </row>
    <row r="94" spans="2:35" x14ac:dyDescent="0.3">
      <c r="B94" s="21">
        <v>46197</v>
      </c>
      <c r="C94" s="23"/>
      <c r="D94" s="23" t="str">
        <f>RIGHT(B90,1)&amp;4</f>
        <v>L4</v>
      </c>
      <c r="E94" s="23" t="str">
        <f t="shared" si="132"/>
        <v>Panama</v>
      </c>
      <c r="F94" s="23"/>
      <c r="G94" s="23"/>
      <c r="H94" s="23" t="str">
        <f t="shared" si="133"/>
        <v>Croatie</v>
      </c>
      <c r="I94" s="20" t="str">
        <f>RIGHT(B90,1)&amp;2</f>
        <v>L2</v>
      </c>
      <c r="K94" s="17" t="str">
        <f t="shared" si="134"/>
        <v/>
      </c>
      <c r="L94" s="17" t="str">
        <f t="shared" si="135"/>
        <v/>
      </c>
      <c r="N94" s="17" t="str">
        <f>RIGHT(B90,1)&amp;2</f>
        <v>L2</v>
      </c>
      <c r="O94" s="17" t="s">
        <v>68</v>
      </c>
      <c r="P94" s="17">
        <f t="shared" ref="P94:P96" si="136">COUNTIFS(D:D,N94,K:K,3)+COUNTIFS(I:I,N94,L:L,3)</f>
        <v>0</v>
      </c>
      <c r="Q94" s="17">
        <f t="shared" ref="Q94:Q96" si="137">COUNTIFS(D:D,N94,K:K,1)+COUNTIFS(I:I,N94,L:L,1)</f>
        <v>0</v>
      </c>
      <c r="R94" s="17">
        <f t="shared" ref="R94:R96" si="138">COUNTIFS(D:D,N94,K:K,0)+COUNTIFS(I:I,N94,L:L,0)</f>
        <v>1</v>
      </c>
      <c r="S94" s="17">
        <f>SUMIF(D:D,N94,F:F)+SUMIF(I:I,N94,G:G)</f>
        <v>2</v>
      </c>
      <c r="T94" s="17">
        <f t="shared" ref="T94:T96" si="139">SUMIF(D:D,N94,G:G)+SUMIF(I:I,N94,F:F)</f>
        <v>4</v>
      </c>
      <c r="U94" s="17">
        <f t="shared" ref="U94:U96" si="140">S94-T94</f>
        <v>-2</v>
      </c>
      <c r="V94" s="17">
        <f t="shared" ref="V94:V96" si="141">P94*3+Q94</f>
        <v>0</v>
      </c>
      <c r="W94" s="17">
        <f t="shared" ref="W94:W96" si="142">V94*1000+U94*100+S94</f>
        <v>-198</v>
      </c>
      <c r="X94" s="17" t="str">
        <f>RIGHT(B90,1)&amp;RANK(W94,W93:W96)</f>
        <v>L4</v>
      </c>
      <c r="Z94" s="4" t="s">
        <v>74</v>
      </c>
      <c r="AA94" s="5" t="str">
        <f>IFERROR(INDEX(O93:O96,MATCH(N94,X93:X96,0)),"")</f>
        <v>Ghana</v>
      </c>
      <c r="AB94" s="4">
        <f>IFERROR(INDEX(V93:V96,MATCH(N94,X93:X96,0)),"")</f>
        <v>3</v>
      </c>
      <c r="AC94" s="4">
        <f>IFERROR(INDEX(P93:P96,MATCH(N94,X93:X96,0)),"")</f>
        <v>1</v>
      </c>
      <c r="AD94" s="4">
        <f>IFERROR(INDEX(Q93:Q96,MATCH(N94,X93:X96,0)),"")</f>
        <v>0</v>
      </c>
      <c r="AE94" s="4">
        <f>IFERROR(INDEX(R93:R96,MATCH(N94,X93:X96,0)),"")</f>
        <v>0</v>
      </c>
      <c r="AF94" s="4">
        <f>IFERROR(INDEX(U93:U96,MATCH(N94,X93:X96,0)),"")</f>
        <v>1</v>
      </c>
    </row>
    <row r="95" spans="2:35" x14ac:dyDescent="0.3">
      <c r="B95" s="21">
        <v>46200</v>
      </c>
      <c r="C95" s="23"/>
      <c r="D95" s="23" t="str">
        <f>RIGHT(B90,1)&amp;4</f>
        <v>L4</v>
      </c>
      <c r="E95" s="23" t="str">
        <f t="shared" si="132"/>
        <v>Panama</v>
      </c>
      <c r="F95" s="23"/>
      <c r="G95" s="23"/>
      <c r="H95" s="23" t="str">
        <f t="shared" si="133"/>
        <v>Angleterre</v>
      </c>
      <c r="I95" s="20" t="str">
        <f>RIGHT(B90,1)&amp;1</f>
        <v>L1</v>
      </c>
      <c r="K95" s="17" t="str">
        <f t="shared" si="134"/>
        <v/>
      </c>
      <c r="L95" s="17" t="str">
        <f t="shared" si="135"/>
        <v/>
      </c>
      <c r="N95" s="17" t="str">
        <f>RIGHT(B90,1)&amp;3</f>
        <v>L3</v>
      </c>
      <c r="O95" s="17" t="s">
        <v>69</v>
      </c>
      <c r="P95" s="17">
        <f t="shared" si="136"/>
        <v>1</v>
      </c>
      <c r="Q95" s="17">
        <f t="shared" si="137"/>
        <v>0</v>
      </c>
      <c r="R95" s="17">
        <f t="shared" si="138"/>
        <v>0</v>
      </c>
      <c r="S95" s="17">
        <f t="shared" ref="S95:S96" si="143">SUMIF(D:D,N95,F:F)+SUMIF(I:I,N95,G:G)</f>
        <v>1</v>
      </c>
      <c r="T95" s="17">
        <f t="shared" si="139"/>
        <v>0</v>
      </c>
      <c r="U95" s="17">
        <f t="shared" si="140"/>
        <v>1</v>
      </c>
      <c r="V95" s="17">
        <f t="shared" si="141"/>
        <v>3</v>
      </c>
      <c r="W95" s="17">
        <f t="shared" si="142"/>
        <v>3101</v>
      </c>
      <c r="X95" s="17" t="str">
        <f>RIGHT(B90,1)&amp;RANK(W95,W93:W96)</f>
        <v>L2</v>
      </c>
      <c r="Z95" s="6" t="s">
        <v>75</v>
      </c>
      <c r="AA95" s="7" t="str">
        <f>IFERROR(INDEX(O93:O96,MATCH(N95,X93:X96,0)),"")</f>
        <v>Panama</v>
      </c>
      <c r="AB95" s="6">
        <f>IFERROR(INDEX(V93:V96,MATCH(N95,X93:X96,0)),"")</f>
        <v>0</v>
      </c>
      <c r="AC95" s="6">
        <f>IFERROR(INDEX(P93:P96,MATCH(N95,X93:X96,0)),"")</f>
        <v>0</v>
      </c>
      <c r="AD95" s="6">
        <f>IFERROR(INDEX(Q93:Q96,MATCH(N95,X93:X96,0)),"")</f>
        <v>0</v>
      </c>
      <c r="AE95" s="6">
        <f>IFERROR(INDEX(R93:R96,MATCH(N95,X93:X96,0)),"")</f>
        <v>1</v>
      </c>
      <c r="AF95" s="6">
        <f>IFERROR(INDEX(U93:U96,MATCH(N95,X93:X96,0)),"")</f>
        <v>-1</v>
      </c>
    </row>
    <row r="96" spans="2:35" x14ac:dyDescent="0.3">
      <c r="B96" s="21">
        <v>46200</v>
      </c>
      <c r="C96" s="23"/>
      <c r="D96" s="23" t="str">
        <f>RIGHT(B90,1)&amp;2</f>
        <v>L2</v>
      </c>
      <c r="E96" s="23" t="str">
        <f t="shared" si="132"/>
        <v>Croatie</v>
      </c>
      <c r="F96" s="23"/>
      <c r="G96" s="23"/>
      <c r="H96" s="23" t="str">
        <f t="shared" si="133"/>
        <v>Ghana</v>
      </c>
      <c r="I96" s="20" t="str">
        <f>RIGHT(B90,1)&amp;3</f>
        <v>L3</v>
      </c>
      <c r="K96" s="17" t="str">
        <f t="shared" si="134"/>
        <v/>
      </c>
      <c r="L96" s="17" t="str">
        <f t="shared" si="135"/>
        <v/>
      </c>
      <c r="N96" s="17" t="str">
        <f>RIGHT(B90,1)&amp;4</f>
        <v>L4</v>
      </c>
      <c r="O96" s="17" t="s">
        <v>70</v>
      </c>
      <c r="P96" s="17">
        <f t="shared" si="136"/>
        <v>0</v>
      </c>
      <c r="Q96" s="17">
        <f t="shared" si="137"/>
        <v>0</v>
      </c>
      <c r="R96" s="17">
        <f t="shared" si="138"/>
        <v>1</v>
      </c>
      <c r="S96" s="17">
        <f t="shared" si="143"/>
        <v>0</v>
      </c>
      <c r="T96" s="17">
        <f t="shared" si="139"/>
        <v>1</v>
      </c>
      <c r="U96" s="17">
        <f t="shared" si="140"/>
        <v>-1</v>
      </c>
      <c r="V96" s="17">
        <f t="shared" si="141"/>
        <v>0</v>
      </c>
      <c r="W96" s="17">
        <f t="shared" si="142"/>
        <v>-100</v>
      </c>
      <c r="X96" s="17" t="str">
        <f>RIGHT(B90,1)&amp;RANK(W96,W93:W96)</f>
        <v>L3</v>
      </c>
      <c r="Z96" s="6" t="s">
        <v>76</v>
      </c>
      <c r="AA96" s="7" t="str">
        <f>IFERROR(INDEX(O93:O96,MATCH(N96,X93:X96,0)),"")</f>
        <v>Croatie</v>
      </c>
      <c r="AB96" s="6">
        <f>IFERROR(INDEX(V93:V96,MATCH(N96,X93:X96,0)),"")</f>
        <v>0</v>
      </c>
      <c r="AC96" s="6">
        <f>IFERROR(INDEX(P93:P96,MATCH(N96,X93:X96,0)),"")</f>
        <v>0</v>
      </c>
      <c r="AD96" s="6">
        <f>IFERROR(INDEX(Q93:Q96,MATCH(N96,X93:X96,0)),"")</f>
        <v>0</v>
      </c>
      <c r="AE96" s="6">
        <f>IFERROR(INDEX(R93:R96,MATCH(N96,X93:X96,0)),"")</f>
        <v>1</v>
      </c>
      <c r="AF96" s="6">
        <f>IFERROR(INDEX(U93:U96,MATCH(N96,X93:X96,0)),"")</f>
        <v>-2</v>
      </c>
    </row>
    <row r="97" spans="10:35" s="15" customFormat="1" x14ac:dyDescent="0.3">
      <c r="J97" s="16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AA97" s="18"/>
      <c r="AH97" s="17"/>
      <c r="AI97" s="17"/>
    </row>
    <row r="98" spans="10:35" s="15" customFormat="1" x14ac:dyDescent="0.3">
      <c r="J98" s="16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AA98" s="18"/>
      <c r="AH98" s="17"/>
      <c r="AI98" s="17"/>
    </row>
    <row r="99" spans="10:35" s="15" customFormat="1" x14ac:dyDescent="0.3">
      <c r="J99" s="16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AA99" s="18"/>
      <c r="AH99" s="17"/>
      <c r="AI99" s="17"/>
    </row>
    <row r="100" spans="10:35" s="15" customFormat="1" x14ac:dyDescent="0.3">
      <c r="J100" s="16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AA100" s="18"/>
      <c r="AH100" s="17"/>
      <c r="AI100" s="17"/>
    </row>
    <row r="101" spans="10:35" s="15" customFormat="1" x14ac:dyDescent="0.3">
      <c r="J101" s="16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AA101" s="18"/>
      <c r="AH101" s="17"/>
      <c r="AI101" s="17"/>
    </row>
    <row r="102" spans="10:35" s="15" customFormat="1" x14ac:dyDescent="0.3">
      <c r="J102" s="16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AA102" s="18"/>
      <c r="AH102" s="17"/>
      <c r="AI102" s="17"/>
    </row>
    <row r="103" spans="10:35" s="15" customFormat="1" x14ac:dyDescent="0.3">
      <c r="J103" s="16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AA103" s="18"/>
      <c r="AH103" s="17"/>
      <c r="AI103" s="17"/>
    </row>
    <row r="104" spans="10:35" s="15" customFormat="1" x14ac:dyDescent="0.3">
      <c r="J104" s="16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AA104" s="18"/>
      <c r="AH104" s="17"/>
      <c r="AI104" s="17"/>
    </row>
    <row r="105" spans="10:35" s="15" customFormat="1" x14ac:dyDescent="0.3">
      <c r="J105" s="16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AA105" s="18"/>
      <c r="AH105" s="17"/>
      <c r="AI105" s="17"/>
    </row>
    <row r="106" spans="10:35" s="15" customFormat="1" x14ac:dyDescent="0.3">
      <c r="J106" s="16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AA106" s="18"/>
      <c r="AH106" s="17"/>
      <c r="AI106" s="17"/>
    </row>
    <row r="107" spans="10:35" s="15" customFormat="1" x14ac:dyDescent="0.3">
      <c r="J107" s="16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AA107" s="18"/>
      <c r="AH107" s="17"/>
      <c r="AI107" s="17"/>
    </row>
    <row r="108" spans="10:35" s="15" customFormat="1" x14ac:dyDescent="0.3">
      <c r="J108" s="16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AA108" s="18"/>
      <c r="AH108" s="17"/>
      <c r="AI108" s="17"/>
    </row>
    <row r="109" spans="10:35" s="15" customFormat="1" x14ac:dyDescent="0.3">
      <c r="J109" s="16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AA109" s="18"/>
      <c r="AH109" s="17"/>
      <c r="AI109" s="17"/>
    </row>
    <row r="110" spans="10:35" s="15" customFormat="1" x14ac:dyDescent="0.3">
      <c r="J110" s="16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AA110" s="18"/>
      <c r="AH110" s="17"/>
      <c r="AI110" s="17"/>
    </row>
  </sheetData>
  <mergeCells count="24">
    <mergeCell ref="B90:H90"/>
    <mergeCell ref="B2:H2"/>
    <mergeCell ref="B10:H10"/>
    <mergeCell ref="B18:H18"/>
    <mergeCell ref="B26:H26"/>
    <mergeCell ref="B34:H34"/>
    <mergeCell ref="B42:H42"/>
    <mergeCell ref="B50:H50"/>
    <mergeCell ref="B58:H58"/>
    <mergeCell ref="B66:H66"/>
    <mergeCell ref="B74:H74"/>
    <mergeCell ref="B82:H82"/>
    <mergeCell ref="Z2:AF3"/>
    <mergeCell ref="Z90:AF91"/>
    <mergeCell ref="Z82:AF83"/>
    <mergeCell ref="Z74:AF75"/>
    <mergeCell ref="Z66:AF67"/>
    <mergeCell ref="Z58:AF59"/>
    <mergeCell ref="Z50:AF51"/>
    <mergeCell ref="Z42:AF43"/>
    <mergeCell ref="Z34:AF35"/>
    <mergeCell ref="Z26:AF27"/>
    <mergeCell ref="Z18:AF19"/>
    <mergeCell ref="Z10:AF1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4D4DA-FFBA-4000-B288-3E47A7E7F6E2}">
  <sheetPr>
    <pageSetUpPr fitToPage="1"/>
  </sheetPr>
  <dimension ref="B1:P65"/>
  <sheetViews>
    <sheetView topLeftCell="A52" workbookViewId="0">
      <selection activeCell="D9" sqref="D9"/>
    </sheetView>
  </sheetViews>
  <sheetFormatPr baseColWidth="10" defaultRowHeight="15.6" x14ac:dyDescent="0.3"/>
  <cols>
    <col min="1" max="1" width="11.5546875" style="14"/>
    <col min="2" max="2" width="4.109375" style="14" customWidth="1"/>
    <col min="3" max="3" width="16.77734375" style="14" customWidth="1"/>
    <col min="4" max="4" width="5.77734375" style="14" customWidth="1"/>
    <col min="5" max="5" width="8.44140625" style="14" customWidth="1"/>
    <col min="6" max="6" width="16.77734375" style="14" customWidth="1"/>
    <col min="7" max="7" width="5.77734375" style="14" customWidth="1"/>
    <col min="8" max="8" width="8.44140625" style="14" customWidth="1"/>
    <col min="9" max="9" width="16.77734375" style="14" customWidth="1"/>
    <col min="10" max="10" width="5.77734375" style="14" customWidth="1"/>
    <col min="11" max="11" width="8.44140625" style="14" customWidth="1"/>
    <col min="12" max="12" width="16.77734375" style="14" customWidth="1"/>
    <col min="13" max="13" width="5.77734375" style="14" customWidth="1"/>
    <col min="14" max="14" width="10.109375" style="14" customWidth="1"/>
    <col min="15" max="15" width="16.77734375" style="14" customWidth="1"/>
    <col min="16" max="16" width="5.77734375" style="14" customWidth="1"/>
    <col min="17" max="16384" width="11.5546875" style="14"/>
  </cols>
  <sheetData>
    <row r="1" spans="2:16" x14ac:dyDescent="0.3">
      <c r="C1" s="40" t="s">
        <v>118</v>
      </c>
      <c r="D1" s="40"/>
      <c r="F1" s="14" t="s">
        <v>119</v>
      </c>
      <c r="I1" s="40" t="s">
        <v>120</v>
      </c>
      <c r="J1" s="40"/>
      <c r="L1" s="40" t="s">
        <v>121</v>
      </c>
      <c r="M1" s="40"/>
      <c r="O1" s="40" t="s">
        <v>122</v>
      </c>
      <c r="P1" s="40"/>
    </row>
    <row r="3" spans="2:16" x14ac:dyDescent="0.3">
      <c r="C3" s="38">
        <v>46202</v>
      </c>
      <c r="D3" s="39"/>
    </row>
    <row r="4" spans="2:16" x14ac:dyDescent="0.3">
      <c r="B4" s="14" t="s">
        <v>81</v>
      </c>
      <c r="C4" s="12" t="str">
        <f>IFERROR(INDEX(Groupe!$O:$O,MATCH(Finale!B4,Groupe!$X:$X,0)),"")</f>
        <v>Allemagne</v>
      </c>
      <c r="D4" s="11"/>
    </row>
    <row r="5" spans="2:16" x14ac:dyDescent="0.3">
      <c r="B5" s="14" t="s">
        <v>102</v>
      </c>
      <c r="C5" s="12" t="str">
        <f>IFERROR(INDEX(Groupe!$AI:$AI,MATCH(Finale!B5,Groupe!$AH:$AH,0)),"")</f>
        <v>Pays 1</v>
      </c>
      <c r="D5" s="13"/>
      <c r="F5" s="38">
        <v>46207</v>
      </c>
      <c r="G5" s="39"/>
    </row>
    <row r="6" spans="2:16" x14ac:dyDescent="0.3">
      <c r="F6" s="12" t="str">
        <f>IFERROR(INDEX(C4:C5,MATCH(MAX(D4:D5),D4:D5,0)),"")</f>
        <v/>
      </c>
      <c r="G6" s="11">
        <v>1</v>
      </c>
    </row>
    <row r="7" spans="2:16" x14ac:dyDescent="0.3">
      <c r="C7" s="42">
        <v>46203</v>
      </c>
      <c r="D7" s="43"/>
      <c r="F7" s="12" t="str">
        <f>IFERROR(INDEX(C8:C9,MATCH(MAX(D8:D9),D8:D9,0)),"")</f>
        <v/>
      </c>
      <c r="G7" s="13">
        <v>0</v>
      </c>
    </row>
    <row r="8" spans="2:16" x14ac:dyDescent="0.3">
      <c r="B8" s="14" t="s">
        <v>82</v>
      </c>
      <c r="C8" s="12" t="str">
        <f>IFERROR(INDEX(Groupe!$O:$O,MATCH(Finale!B8,Groupe!$X:$X,0)),"")</f>
        <v>Norvège</v>
      </c>
      <c r="D8" s="11"/>
    </row>
    <row r="9" spans="2:16" x14ac:dyDescent="0.3">
      <c r="B9" s="14" t="s">
        <v>103</v>
      </c>
      <c r="C9" s="12" t="str">
        <f>IFERROR(INDEX(Groupe!$AI:$AI,MATCH(Finale!B9,Groupe!$AH:$AH,0)),"")</f>
        <v>Pays 2</v>
      </c>
      <c r="D9" s="13"/>
      <c r="I9" s="38">
        <v>46212</v>
      </c>
      <c r="J9" s="39"/>
    </row>
    <row r="10" spans="2:16" x14ac:dyDescent="0.3">
      <c r="I10" s="12" t="str">
        <f>IFERROR(INDEX(F6:F7,MATCH(MAX(G6:G7),G6:G7,0)),"")</f>
        <v/>
      </c>
      <c r="J10" s="11">
        <v>1</v>
      </c>
    </row>
    <row r="11" spans="2:16" x14ac:dyDescent="0.3">
      <c r="C11" s="38">
        <v>46201</v>
      </c>
      <c r="D11" s="39"/>
      <c r="I11" s="12" t="str">
        <f>IFERROR(INDEX(F14:F15,MATCH(MAX(G14:G15),G14:G15,0)),"")</f>
        <v/>
      </c>
      <c r="J11" s="13">
        <v>4</v>
      </c>
    </row>
    <row r="12" spans="2:16" x14ac:dyDescent="0.3">
      <c r="B12" s="14" t="s">
        <v>79</v>
      </c>
      <c r="C12" s="12" t="str">
        <f>IFERROR(INDEX(Groupe!$O:$O,MATCH(Finale!B12,Groupe!$X:$X,0)),"")</f>
        <v>Corée</v>
      </c>
      <c r="D12" s="11"/>
    </row>
    <row r="13" spans="2:16" x14ac:dyDescent="0.3">
      <c r="B13" s="14" t="s">
        <v>80</v>
      </c>
      <c r="C13" s="12" t="str">
        <f>IFERROR(INDEX(Groupe!$O:$O,MATCH(Finale!B13,Groupe!$X:$X,0)),"")</f>
        <v>Suisse</v>
      </c>
      <c r="D13" s="13"/>
      <c r="F13" s="38">
        <v>46207</v>
      </c>
      <c r="G13" s="39"/>
    </row>
    <row r="14" spans="2:16" x14ac:dyDescent="0.3">
      <c r="F14" s="12" t="str">
        <f>IFERROR(INDEX(C12:C13,MATCH(MAX(D12:D13),D12:D13,0)),"")</f>
        <v/>
      </c>
      <c r="G14" s="11">
        <v>1</v>
      </c>
    </row>
    <row r="15" spans="2:16" x14ac:dyDescent="0.3">
      <c r="C15" s="38">
        <v>46203</v>
      </c>
      <c r="D15" s="39"/>
      <c r="F15" s="12" t="str">
        <f>IFERROR(INDEX(C16:C17,MATCH(MAX(D16:D17),D16:D17,0)),"")</f>
        <v/>
      </c>
      <c r="G15" s="13">
        <v>2</v>
      </c>
    </row>
    <row r="16" spans="2:16" x14ac:dyDescent="0.3">
      <c r="B16" s="14" t="s">
        <v>83</v>
      </c>
      <c r="C16" s="12" t="str">
        <f>IFERROR(INDEX(Groupe!$O:$O,MATCH(Finale!B16,Groupe!$X:$X,0)),"")</f>
        <v>Suède</v>
      </c>
      <c r="D16" s="11"/>
    </row>
    <row r="17" spans="2:16" x14ac:dyDescent="0.3">
      <c r="B17" s="14" t="s">
        <v>84</v>
      </c>
      <c r="C17" s="12" t="str">
        <f>IFERROR(INDEX(Groupe!$O:$O,MATCH(Finale!B17,Groupe!$X:$X,0)),"")</f>
        <v>Maroc</v>
      </c>
      <c r="D17" s="13"/>
      <c r="L17" s="38">
        <v>46217</v>
      </c>
      <c r="M17" s="39"/>
    </row>
    <row r="18" spans="2:16" x14ac:dyDescent="0.3">
      <c r="L18" s="12" t="str">
        <f>IFERROR(INDEX(I10:I11,MATCH(MAX(J10:J11),J10:J11,0)),"")</f>
        <v/>
      </c>
      <c r="M18" s="11">
        <v>1</v>
      </c>
    </row>
    <row r="19" spans="2:16" x14ac:dyDescent="0.3">
      <c r="C19" s="38">
        <v>46206</v>
      </c>
      <c r="D19" s="39"/>
      <c r="L19" s="12" t="str">
        <f>IFERROR(INDEX(I26:I27,MATCH(MAX(J26:J27),J26:J27,0)),"")</f>
        <v/>
      </c>
      <c r="M19" s="13">
        <v>0</v>
      </c>
    </row>
    <row r="20" spans="2:16" x14ac:dyDescent="0.3">
      <c r="B20" s="14" t="s">
        <v>85</v>
      </c>
      <c r="C20" s="12" t="str">
        <f>IFERROR(INDEX(Groupe!$O:$O,MATCH(Finale!B20,Groupe!$X:$X,0)),"")</f>
        <v>Portugal</v>
      </c>
      <c r="D20" s="11"/>
    </row>
    <row r="21" spans="2:16" x14ac:dyDescent="0.3">
      <c r="B21" s="14" t="s">
        <v>86</v>
      </c>
      <c r="C21" s="12" t="str">
        <f>IFERROR(INDEX(Groupe!$O:$O,MATCH(Finale!B21,Groupe!$X:$X,0)),"")</f>
        <v>Ghana</v>
      </c>
      <c r="D21" s="13"/>
      <c r="F21" s="38">
        <v>46209</v>
      </c>
      <c r="G21" s="39"/>
    </row>
    <row r="22" spans="2:16" x14ac:dyDescent="0.3">
      <c r="F22" s="12" t="str">
        <f>IFERROR(INDEX(C20:C21,MATCH(MAX(D20:D21),D20:D21,0)),"")</f>
        <v/>
      </c>
      <c r="G22" s="11">
        <v>1</v>
      </c>
    </row>
    <row r="23" spans="2:16" x14ac:dyDescent="0.3">
      <c r="C23" s="38">
        <v>46205</v>
      </c>
      <c r="D23" s="39"/>
      <c r="F23" s="12" t="str">
        <f>IFERROR(INDEX(C24:C25,MATCH(MAX(D24:D25),D24:D25,0)),"")</f>
        <v/>
      </c>
      <c r="G23" s="13">
        <v>2</v>
      </c>
    </row>
    <row r="24" spans="2:16" x14ac:dyDescent="0.3">
      <c r="B24" s="14" t="s">
        <v>87</v>
      </c>
      <c r="C24" s="12" t="str">
        <f>IFERROR(INDEX(Groupe!$O:$O,MATCH(Finale!B24,Groupe!$X:$X,0)),"")</f>
        <v>Arabie Saoudite</v>
      </c>
      <c r="D24" s="11"/>
    </row>
    <row r="25" spans="2:16" x14ac:dyDescent="0.3">
      <c r="B25" s="14" t="s">
        <v>88</v>
      </c>
      <c r="C25" s="12" t="str">
        <f>IFERROR(INDEX(Groupe!$O:$O,MATCH(Finale!B25,Groupe!$X:$X,0)),"")</f>
        <v>Autriche</v>
      </c>
      <c r="D25" s="13"/>
      <c r="I25" s="38">
        <v>46213</v>
      </c>
      <c r="J25" s="39"/>
    </row>
    <row r="26" spans="2:16" x14ac:dyDescent="0.3">
      <c r="I26" s="12" t="str">
        <f>IFERROR(INDEX(F22:F23,MATCH(MAX(G22:G23),G22:G23,0)),"")</f>
        <v/>
      </c>
      <c r="J26" s="11">
        <v>1</v>
      </c>
    </row>
    <row r="27" spans="2:16" x14ac:dyDescent="0.3">
      <c r="C27" s="38">
        <v>46205</v>
      </c>
      <c r="D27" s="39"/>
      <c r="I27" s="12" t="str">
        <f>IFERROR(INDEX(F30:F31,MATCH(MAX(G30:G31),G30:G31,0)),"")</f>
        <v/>
      </c>
      <c r="J27" s="13">
        <v>0</v>
      </c>
    </row>
    <row r="28" spans="2:16" x14ac:dyDescent="0.3">
      <c r="B28" s="14" t="s">
        <v>89</v>
      </c>
      <c r="C28" s="12" t="str">
        <f>IFERROR(INDEX(Groupe!$O:$O,MATCH(Finale!B28,Groupe!$X:$X,0)),"")</f>
        <v>Etats Unis</v>
      </c>
      <c r="D28" s="11"/>
    </row>
    <row r="29" spans="2:16" x14ac:dyDescent="0.3">
      <c r="B29" s="14" t="s">
        <v>104</v>
      </c>
      <c r="C29" s="12" t="str">
        <f>IFERROR(INDEX(Groupe!$AI:$AI,MATCH(Finale!B29,Groupe!$AH:$AH,0)),"")</f>
        <v>Pays 3</v>
      </c>
      <c r="D29" s="13"/>
      <c r="F29" s="38">
        <v>46210</v>
      </c>
      <c r="G29" s="39"/>
    </row>
    <row r="30" spans="2:16" x14ac:dyDescent="0.3">
      <c r="F30" s="12" t="str">
        <f>IFERROR(INDEX(C28:C29,MATCH(MAX(D28:D29),D28:D29,0)),"")</f>
        <v/>
      </c>
      <c r="G30" s="11">
        <v>1</v>
      </c>
    </row>
    <row r="31" spans="2:16" x14ac:dyDescent="0.3">
      <c r="C31" s="38">
        <v>46204</v>
      </c>
      <c r="D31" s="39"/>
      <c r="F31" s="12" t="str">
        <f>IFERROR(INDEX(C32:C33,MATCH(MAX(D32:D33),D32:D33,0)),"")</f>
        <v/>
      </c>
      <c r="G31" s="13">
        <v>0</v>
      </c>
    </row>
    <row r="32" spans="2:16" x14ac:dyDescent="0.3">
      <c r="B32" s="14" t="s">
        <v>90</v>
      </c>
      <c r="C32" s="12" t="str">
        <f>IFERROR(INDEX(Groupe!$O:$O,MATCH(Finale!B32,Groupe!$X:$X,0)),"")</f>
        <v>Iran</v>
      </c>
      <c r="D32" s="11"/>
      <c r="O32" s="41" t="s">
        <v>123</v>
      </c>
      <c r="P32" s="41"/>
    </row>
    <row r="33" spans="2:16" x14ac:dyDescent="0.3">
      <c r="B33" s="14" t="s">
        <v>105</v>
      </c>
      <c r="C33" s="12" t="str">
        <f>IFERROR(INDEX(Groupe!$AI:$AI,MATCH(Finale!B33,Groupe!$AH:$AH,0)),"")</f>
        <v>Pays 4</v>
      </c>
      <c r="D33" s="13"/>
      <c r="O33" s="38">
        <v>46222</v>
      </c>
      <c r="P33" s="39"/>
    </row>
    <row r="34" spans="2:16" x14ac:dyDescent="0.3">
      <c r="O34" s="12" t="str">
        <f>IFERROR(INDEX(L18:L19,MATCH(MAX(M18:M19),M18:M19,0)),"")</f>
        <v/>
      </c>
      <c r="P34" s="11">
        <v>1</v>
      </c>
    </row>
    <row r="35" spans="2:16" x14ac:dyDescent="0.3">
      <c r="C35" s="38">
        <v>46202</v>
      </c>
      <c r="D35" s="39"/>
      <c r="O35" s="12" t="str">
        <f>IFERROR(INDEX(L50:L51,MATCH(MAX(M50:M51),M50:M51,0)),"")</f>
        <v/>
      </c>
      <c r="P35" s="13">
        <v>0</v>
      </c>
    </row>
    <row r="36" spans="2:16" x14ac:dyDescent="0.3">
      <c r="B36" s="14" t="s">
        <v>91</v>
      </c>
      <c r="C36" s="12" t="str">
        <f>IFERROR(INDEX(Groupe!$O:$O,MATCH(Finale!B36,Groupe!$X:$X,0)),"")</f>
        <v>Brésil</v>
      </c>
      <c r="D36" s="11"/>
    </row>
    <row r="37" spans="2:16" x14ac:dyDescent="0.3">
      <c r="B37" s="14" t="s">
        <v>92</v>
      </c>
      <c r="C37" s="12" t="str">
        <f>IFERROR(INDEX(Groupe!$O:$O,MATCH(Finale!B37,Groupe!$X:$X,0)),"")</f>
        <v>Pays Bas</v>
      </c>
      <c r="D37" s="13"/>
      <c r="F37" s="38">
        <v>46208</v>
      </c>
      <c r="G37" s="39"/>
    </row>
    <row r="38" spans="2:16" x14ac:dyDescent="0.3">
      <c r="F38" s="12" t="str">
        <f>IFERROR(INDEX(C36:C37,MATCH(MAX(D36:D37),D36:D37,0)),"")</f>
        <v/>
      </c>
      <c r="G38" s="11">
        <v>1</v>
      </c>
    </row>
    <row r="39" spans="2:16" x14ac:dyDescent="0.3">
      <c r="C39" s="38">
        <v>46203</v>
      </c>
      <c r="D39" s="39"/>
      <c r="F39" s="12" t="str">
        <f>IFERROR(INDEX(C40:C41,MATCH(MAX(D40:D41),D40:D41,0)),"")</f>
        <v/>
      </c>
      <c r="G39" s="13">
        <v>0</v>
      </c>
    </row>
    <row r="40" spans="2:16" x14ac:dyDescent="0.3">
      <c r="B40" s="14" t="s">
        <v>93</v>
      </c>
      <c r="C40" s="12" t="str">
        <f>IFERROR(INDEX(Groupe!$O:$O,MATCH(Finale!B40,Groupe!$X:$X,0)),"")</f>
        <v>Côte d'Ivoire</v>
      </c>
      <c r="D40" s="11"/>
    </row>
    <row r="41" spans="2:16" x14ac:dyDescent="0.3">
      <c r="B41" s="14" t="s">
        <v>94</v>
      </c>
      <c r="C41" s="12" t="str">
        <f>IFERROR(INDEX(Groupe!$O:$O,MATCH(Finale!B41,Groupe!$X:$X,0)),"")</f>
        <v>France</v>
      </c>
      <c r="D41" s="13"/>
      <c r="I41" s="38">
        <v>46214</v>
      </c>
      <c r="J41" s="39"/>
    </row>
    <row r="42" spans="2:16" x14ac:dyDescent="0.3">
      <c r="I42" s="12" t="str">
        <f>IFERROR(INDEX(F38:F39,MATCH(MAX(G38:G39),G38:G39,0)),"")</f>
        <v/>
      </c>
      <c r="J42" s="11">
        <v>1</v>
      </c>
    </row>
    <row r="43" spans="2:16" x14ac:dyDescent="0.3">
      <c r="C43" s="38">
        <v>46204</v>
      </c>
      <c r="D43" s="39"/>
      <c r="I43" s="12" t="str">
        <f>IFERROR(INDEX(F46:F47,MATCH(MAX(G46:G47),G46:G47,0)),"")</f>
        <v/>
      </c>
      <c r="J43" s="13">
        <v>0</v>
      </c>
    </row>
    <row r="44" spans="2:16" x14ac:dyDescent="0.3">
      <c r="B44" s="14" t="s">
        <v>78</v>
      </c>
      <c r="C44" s="12" t="str">
        <f>IFERROR(INDEX(Groupe!$O:$O,MATCH(Finale!B44,Groupe!$X:$X,0)),"")</f>
        <v>Mexique</v>
      </c>
      <c r="D44" s="11"/>
    </row>
    <row r="45" spans="2:16" x14ac:dyDescent="0.3">
      <c r="B45" s="14" t="s">
        <v>106</v>
      </c>
      <c r="C45" s="12" t="str">
        <f>IFERROR(INDEX(Groupe!$AI:$AI,MATCH(Finale!B45,Groupe!$AH:$AH,0)),"")</f>
        <v>Pays 5</v>
      </c>
      <c r="D45" s="13"/>
      <c r="F45" s="38">
        <v>46209</v>
      </c>
      <c r="G45" s="39"/>
    </row>
    <row r="46" spans="2:16" x14ac:dyDescent="0.3">
      <c r="F46" s="12" t="str">
        <f>IFERROR(INDEX(C44:C45,MATCH(MAX(D44:D45),D44:D45,0)),"")</f>
        <v/>
      </c>
      <c r="G46" s="11">
        <v>1</v>
      </c>
    </row>
    <row r="47" spans="2:16" x14ac:dyDescent="0.3">
      <c r="C47" s="38">
        <v>46204</v>
      </c>
      <c r="D47" s="39"/>
      <c r="F47" s="12" t="str">
        <f>IFERROR(INDEX(C48:C49,MATCH(MAX(D48:D49),D48:D49,0)),"")</f>
        <v/>
      </c>
      <c r="G47" s="13">
        <v>0</v>
      </c>
    </row>
    <row r="48" spans="2:16" x14ac:dyDescent="0.3">
      <c r="B48" s="14" t="s">
        <v>95</v>
      </c>
      <c r="C48" s="12" t="str">
        <f>IFERROR(INDEX(Groupe!$O:$O,MATCH(Finale!B48,Groupe!$X:$X,0)),"")</f>
        <v>Angleterre</v>
      </c>
      <c r="D48" s="11"/>
    </row>
    <row r="49" spans="2:13" x14ac:dyDescent="0.3">
      <c r="B49" s="14" t="s">
        <v>107</v>
      </c>
      <c r="C49" s="12" t="str">
        <f>IFERROR(INDEX(Groupe!$AI:$AI,MATCH(Finale!B49,Groupe!$AH:$AH,0)),"")</f>
        <v>Pays 6</v>
      </c>
      <c r="D49" s="13"/>
      <c r="L49" s="38">
        <v>46218</v>
      </c>
      <c r="M49" s="39"/>
    </row>
    <row r="50" spans="2:13" x14ac:dyDescent="0.3">
      <c r="L50" s="12" t="str">
        <f>IFERROR(INDEX(I26:I27,MATCH(MAX(J26:J27),J26:J27,0)),"")</f>
        <v/>
      </c>
      <c r="M50" s="11">
        <v>1</v>
      </c>
    </row>
    <row r="51" spans="2:13" x14ac:dyDescent="0.3">
      <c r="C51" s="38">
        <v>46207</v>
      </c>
      <c r="D51" s="39"/>
      <c r="L51" s="12" t="str">
        <f>IFERROR(INDEX(I42:I43,MATCH(MAX(J42:J43),J42:J43,0)),"")</f>
        <v/>
      </c>
      <c r="M51" s="13">
        <v>0</v>
      </c>
    </row>
    <row r="52" spans="2:13" x14ac:dyDescent="0.3">
      <c r="B52" s="14" t="s">
        <v>96</v>
      </c>
      <c r="C52" s="12" t="str">
        <f>IFERROR(INDEX(Groupe!$O:$O,MATCH(Finale!B52,Groupe!$X:$X,0)),"")</f>
        <v>Argentine</v>
      </c>
      <c r="D52" s="11">
        <v>1</v>
      </c>
    </row>
    <row r="53" spans="2:13" x14ac:dyDescent="0.3">
      <c r="B53" s="14" t="s">
        <v>97</v>
      </c>
      <c r="C53" s="12" t="str">
        <f>IFERROR(INDEX(Groupe!$O:$O,MATCH(Finale!B53,Groupe!$X:$X,0)),"")</f>
        <v/>
      </c>
      <c r="D53" s="13">
        <v>0</v>
      </c>
      <c r="F53" s="38">
        <v>46210</v>
      </c>
      <c r="G53" s="39"/>
    </row>
    <row r="54" spans="2:13" x14ac:dyDescent="0.3">
      <c r="F54" s="12" t="str">
        <f>IFERROR(INDEX(C52:C53,MATCH(MAX(D52:D53),D52:D53,0)),"")</f>
        <v>Argentine</v>
      </c>
      <c r="G54" s="11">
        <v>1</v>
      </c>
    </row>
    <row r="55" spans="2:13" x14ac:dyDescent="0.3">
      <c r="C55" s="38">
        <v>46206</v>
      </c>
      <c r="D55" s="39"/>
      <c r="F55" s="12" t="str">
        <f>IFERROR(INDEX(C56:C57,MATCH(MAX(D56:D57),D56:D57,0)),"")</f>
        <v/>
      </c>
      <c r="G55" s="13">
        <v>0</v>
      </c>
    </row>
    <row r="56" spans="2:13" x14ac:dyDescent="0.3">
      <c r="B56" s="14" t="s">
        <v>98</v>
      </c>
      <c r="C56" s="10" t="str">
        <f>IFERROR(INDEX(Groupe!$O:$O,MATCH(Finale!B56,Groupe!$X:$X,0)),"")</f>
        <v>Australie</v>
      </c>
      <c r="D56" s="11"/>
    </row>
    <row r="57" spans="2:13" x14ac:dyDescent="0.3">
      <c r="B57" s="14" t="s">
        <v>99</v>
      </c>
      <c r="C57" s="10" t="str">
        <f>IFERROR(INDEX(Groupe!$AI:$AI,MATCH(Finale!B57,Groupe!$AH:$AH,0)),"")</f>
        <v/>
      </c>
      <c r="D57" s="13"/>
      <c r="I57" s="38">
        <v>46215</v>
      </c>
      <c r="J57" s="39"/>
    </row>
    <row r="58" spans="2:13" x14ac:dyDescent="0.3">
      <c r="I58" s="12" t="str">
        <f>IFERROR(INDEX(F54:F55,MATCH(MAX(G54:G55),G54:G55,0)),"")</f>
        <v>Argentine</v>
      </c>
      <c r="J58" s="11">
        <v>1</v>
      </c>
    </row>
    <row r="59" spans="2:13" x14ac:dyDescent="0.3">
      <c r="C59" s="38">
        <v>46206</v>
      </c>
      <c r="D59" s="39"/>
      <c r="I59" s="12" t="str">
        <f>IFERROR(INDEX(F62:F63,MATCH(MAX(G62:G63),G62:G63,0)),"")</f>
        <v/>
      </c>
      <c r="J59" s="13">
        <v>0</v>
      </c>
    </row>
    <row r="60" spans="2:13" x14ac:dyDescent="0.3">
      <c r="B60" s="14" t="s">
        <v>100</v>
      </c>
      <c r="C60" s="12" t="str">
        <f>IFERROR(INDEX(Groupe!$O:$O,MATCH(Finale!B60,Groupe!$X:$X,0)),"")</f>
        <v>Canada</v>
      </c>
      <c r="D60" s="11"/>
    </row>
    <row r="61" spans="2:13" x14ac:dyDescent="0.3">
      <c r="B61" s="14" t="s">
        <v>108</v>
      </c>
      <c r="C61" s="12" t="str">
        <f>IFERROR(INDEX(Groupe!$AI:$AI,MATCH(Finale!B61,Groupe!$AH:$AH,0)),"")</f>
        <v>Pays 7</v>
      </c>
      <c r="D61" s="13"/>
      <c r="F61" s="38">
        <v>46210</v>
      </c>
      <c r="G61" s="39"/>
    </row>
    <row r="62" spans="2:13" x14ac:dyDescent="0.3">
      <c r="F62" s="12" t="str">
        <f>IFERROR(INDEX(C60:C61,MATCH(MAX(D60:D61),D60:D61,0)),"")</f>
        <v/>
      </c>
      <c r="G62" s="11">
        <v>1</v>
      </c>
    </row>
    <row r="63" spans="2:13" x14ac:dyDescent="0.3">
      <c r="C63" s="38">
        <v>46207</v>
      </c>
      <c r="D63" s="39"/>
      <c r="F63" s="12" t="str">
        <f>IFERROR(INDEX(C64:C65,MATCH(MAX(D64:D65),D64:D65,0)),"")</f>
        <v/>
      </c>
      <c r="G63" s="13">
        <v>0</v>
      </c>
    </row>
    <row r="64" spans="2:13" x14ac:dyDescent="0.3">
      <c r="B64" s="14" t="s">
        <v>101</v>
      </c>
      <c r="C64" s="12" t="str">
        <f>IFERROR(INDEX(Groupe!$O:$O,MATCH(Finale!B64,Groupe!$X:$X,0)),"")</f>
        <v>Colombie</v>
      </c>
      <c r="D64" s="11"/>
    </row>
    <row r="65" spans="2:4" x14ac:dyDescent="0.3">
      <c r="B65" s="14" t="s">
        <v>109</v>
      </c>
      <c r="C65" s="12" t="str">
        <f>IFERROR(INDEX(Groupe!$AI:$AI,MATCH(Finale!B65,Groupe!$AH:$AH,0)),"")</f>
        <v>Pays 8</v>
      </c>
      <c r="D65" s="13"/>
    </row>
  </sheetData>
  <mergeCells count="36">
    <mergeCell ref="C55:D55"/>
    <mergeCell ref="C59:D59"/>
    <mergeCell ref="C63:D63"/>
    <mergeCell ref="F5:G5"/>
    <mergeCell ref="F13:G13"/>
    <mergeCell ref="F21:G21"/>
    <mergeCell ref="F29:G29"/>
    <mergeCell ref="F37:G37"/>
    <mergeCell ref="F45:G45"/>
    <mergeCell ref="C31:D31"/>
    <mergeCell ref="C35:D35"/>
    <mergeCell ref="C39:D39"/>
    <mergeCell ref="C43:D43"/>
    <mergeCell ref="C47:D47"/>
    <mergeCell ref="C51:D51"/>
    <mergeCell ref="C11:D11"/>
    <mergeCell ref="F53:G53"/>
    <mergeCell ref="F61:G61"/>
    <mergeCell ref="I9:J9"/>
    <mergeCell ref="I25:J25"/>
    <mergeCell ref="I41:J41"/>
    <mergeCell ref="I57:J57"/>
    <mergeCell ref="L17:M17"/>
    <mergeCell ref="L49:M49"/>
    <mergeCell ref="O33:P33"/>
    <mergeCell ref="C1:D1"/>
    <mergeCell ref="I1:J1"/>
    <mergeCell ref="L1:M1"/>
    <mergeCell ref="O1:P1"/>
    <mergeCell ref="O32:P32"/>
    <mergeCell ref="C15:D15"/>
    <mergeCell ref="C19:D19"/>
    <mergeCell ref="C23:D23"/>
    <mergeCell ref="C27:D27"/>
    <mergeCell ref="C3:D3"/>
    <mergeCell ref="C7:D7"/>
  </mergeCells>
  <pageMargins left="0.7" right="0.7" top="0.75" bottom="0.75" header="0.3" footer="0.3"/>
  <pageSetup paperSize="9" fitToWidth="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Groupe</vt:lpstr>
      <vt:lpstr>Finale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Bolot</dc:creator>
  <cp:lastModifiedBy>Christian Bolot</cp:lastModifiedBy>
  <dcterms:created xsi:type="dcterms:W3CDTF">2026-06-17T15:49:15Z</dcterms:created>
  <dcterms:modified xsi:type="dcterms:W3CDTF">2026-06-20T07:17:24Z</dcterms:modified>
</cp:coreProperties>
</file>